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https://szfam.sharepoint.com/freelearner/Shared Documents/Solar Home/"/>
    </mc:Choice>
  </mc:AlternateContent>
  <bookViews>
    <workbookView xWindow="0" yWindow="0" windowWidth="30570" windowHeight="15510"/>
  </bookViews>
  <sheets>
    <sheet name="Inputs_Summary" sheetId="1" r:id="rId1"/>
    <sheet name="Monthly_Detail" sheetId="5" r:id="rId2"/>
    <sheet name="Loan_Amorization" sheetId="2" r:id="rId3"/>
    <sheet name="Cost_Schedule" sheetId="3" r:id="rId4"/>
    <sheet name="About_Licensing" sheetId="4"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0" i="5" l="1"/>
  <c r="E231" i="5"/>
  <c r="E232" i="5"/>
  <c r="E233" i="5"/>
  <c r="E234" i="5"/>
  <c r="E235" i="5"/>
  <c r="E236" i="5"/>
  <c r="E237" i="5"/>
  <c r="E238" i="5"/>
  <c r="E239" i="5"/>
  <c r="E240" i="5"/>
  <c r="E241" i="5"/>
  <c r="E242" i="5"/>
  <c r="E243"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4" i="5"/>
  <c r="K242" i="3"/>
  <c r="K230" i="3"/>
  <c r="K218" i="3"/>
  <c r="K206" i="3"/>
  <c r="K194" i="3"/>
  <c r="K182" i="3"/>
  <c r="K170" i="3"/>
  <c r="K158" i="3"/>
  <c r="K146" i="3"/>
  <c r="K134" i="3"/>
  <c r="K122" i="3"/>
  <c r="K110" i="3"/>
  <c r="K98" i="3"/>
  <c r="K86" i="3"/>
  <c r="K74" i="3"/>
  <c r="K62" i="3"/>
  <c r="K50" i="3"/>
  <c r="K38" i="3"/>
  <c r="K26" i="3"/>
  <c r="K14" i="3"/>
  <c r="K5" i="3"/>
  <c r="K6" i="3"/>
  <c r="K7" i="3"/>
  <c r="K8" i="3"/>
  <c r="K9" i="3"/>
  <c r="K10" i="3"/>
  <c r="K11" i="3"/>
  <c r="K12" i="3"/>
  <c r="K13" i="3"/>
  <c r="K15" i="3"/>
  <c r="K16" i="3"/>
  <c r="K18" i="3"/>
  <c r="K19" i="3"/>
  <c r="K20" i="3"/>
  <c r="K21" i="3"/>
  <c r="K22" i="3"/>
  <c r="K23" i="3"/>
  <c r="K24" i="3"/>
  <c r="K25" i="3"/>
  <c r="K27" i="3"/>
  <c r="K28" i="3"/>
  <c r="K29" i="3"/>
  <c r="K30" i="3"/>
  <c r="K31" i="3"/>
  <c r="K32" i="3"/>
  <c r="K33" i="3"/>
  <c r="K34" i="3"/>
  <c r="K35" i="3"/>
  <c r="K36" i="3"/>
  <c r="K37" i="3"/>
  <c r="K39" i="3"/>
  <c r="K40" i="3"/>
  <c r="K41" i="3"/>
  <c r="K42" i="3"/>
  <c r="K43" i="3"/>
  <c r="K44" i="3"/>
  <c r="K45" i="3"/>
  <c r="K46" i="3"/>
  <c r="K47" i="3"/>
  <c r="K48" i="3"/>
  <c r="K49" i="3"/>
  <c r="K51" i="3"/>
  <c r="K52" i="3"/>
  <c r="K53" i="3"/>
  <c r="K54" i="3"/>
  <c r="K55" i="3"/>
  <c r="K56" i="3"/>
  <c r="K57" i="3"/>
  <c r="K58" i="3"/>
  <c r="K59" i="3"/>
  <c r="K60" i="3"/>
  <c r="K61" i="3"/>
  <c r="K63" i="3"/>
  <c r="K64" i="3"/>
  <c r="K65" i="3"/>
  <c r="K66" i="3"/>
  <c r="K67" i="3"/>
  <c r="K68" i="3"/>
  <c r="K69" i="3"/>
  <c r="K70" i="3"/>
  <c r="K71" i="3"/>
  <c r="K72" i="3"/>
  <c r="K73" i="3"/>
  <c r="K75" i="3"/>
  <c r="K76" i="3"/>
  <c r="K77" i="3"/>
  <c r="K78" i="3"/>
  <c r="K79" i="3"/>
  <c r="K80" i="3"/>
  <c r="K81" i="3"/>
  <c r="K82" i="3"/>
  <c r="K83" i="3"/>
  <c r="K84" i="3"/>
  <c r="K85" i="3"/>
  <c r="K87" i="3"/>
  <c r="K88" i="3"/>
  <c r="K89" i="3"/>
  <c r="K90" i="3"/>
  <c r="K91" i="3"/>
  <c r="K92" i="3"/>
  <c r="K93" i="3"/>
  <c r="K94" i="3"/>
  <c r="K95" i="3"/>
  <c r="K96" i="3"/>
  <c r="K97" i="3"/>
  <c r="K99" i="3"/>
  <c r="K100" i="3"/>
  <c r="K101" i="3"/>
  <c r="K102" i="3"/>
  <c r="K103" i="3"/>
  <c r="K104" i="3"/>
  <c r="K105" i="3"/>
  <c r="K106" i="3"/>
  <c r="K107" i="3"/>
  <c r="K108" i="3"/>
  <c r="K109" i="3"/>
  <c r="K111" i="3"/>
  <c r="K112" i="3"/>
  <c r="K113" i="3"/>
  <c r="K114" i="3"/>
  <c r="K115" i="3"/>
  <c r="K116" i="3"/>
  <c r="K117" i="3"/>
  <c r="K118" i="3"/>
  <c r="K119" i="3"/>
  <c r="K120" i="3"/>
  <c r="K121" i="3"/>
  <c r="K123" i="3"/>
  <c r="K124" i="3"/>
  <c r="K125" i="3"/>
  <c r="K126" i="3"/>
  <c r="K127" i="3"/>
  <c r="K128" i="3"/>
  <c r="K129" i="3"/>
  <c r="K130" i="3"/>
  <c r="K131" i="3"/>
  <c r="K132" i="3"/>
  <c r="K133" i="3"/>
  <c r="K135" i="3"/>
  <c r="K136" i="3"/>
  <c r="K137" i="3"/>
  <c r="K138" i="3"/>
  <c r="K139" i="3"/>
  <c r="K140" i="3"/>
  <c r="K141" i="3"/>
  <c r="K142" i="3"/>
  <c r="K143" i="3"/>
  <c r="K144" i="3"/>
  <c r="K145" i="3"/>
  <c r="K147" i="3"/>
  <c r="K148" i="3"/>
  <c r="K149" i="3"/>
  <c r="K150" i="3"/>
  <c r="K151" i="3"/>
  <c r="K152" i="3"/>
  <c r="K153" i="3"/>
  <c r="K154" i="3"/>
  <c r="K155" i="3"/>
  <c r="K156" i="3"/>
  <c r="K157" i="3"/>
  <c r="K159" i="3"/>
  <c r="K160" i="3"/>
  <c r="K161" i="3"/>
  <c r="K162" i="3"/>
  <c r="K163" i="3"/>
  <c r="K164" i="3"/>
  <c r="K165" i="3"/>
  <c r="K166" i="3"/>
  <c r="K167" i="3"/>
  <c r="K168" i="3"/>
  <c r="K169" i="3"/>
  <c r="K171" i="3"/>
  <c r="K172" i="3"/>
  <c r="K173" i="3"/>
  <c r="K174" i="3"/>
  <c r="K175" i="3"/>
  <c r="K176" i="3"/>
  <c r="K177" i="3"/>
  <c r="K178" i="3"/>
  <c r="K179" i="3"/>
  <c r="K180" i="3"/>
  <c r="K181" i="3"/>
  <c r="K183" i="3"/>
  <c r="K184" i="3"/>
  <c r="K185" i="3"/>
  <c r="K186" i="3"/>
  <c r="K187" i="3"/>
  <c r="K188" i="3"/>
  <c r="K189" i="3"/>
  <c r="K190" i="3"/>
  <c r="K191" i="3"/>
  <c r="K192" i="3"/>
  <c r="K193" i="3"/>
  <c r="K195" i="3"/>
  <c r="K196" i="3"/>
  <c r="K197" i="3"/>
  <c r="K198" i="3"/>
  <c r="K199" i="3"/>
  <c r="K200" i="3"/>
  <c r="K201" i="3"/>
  <c r="K202" i="3"/>
  <c r="K203" i="3"/>
  <c r="K204" i="3"/>
  <c r="K205" i="3"/>
  <c r="K207" i="3"/>
  <c r="K208" i="3"/>
  <c r="K209" i="3"/>
  <c r="K210" i="3"/>
  <c r="K211" i="3"/>
  <c r="K212" i="3"/>
  <c r="K213" i="3"/>
  <c r="K214" i="3"/>
  <c r="K215" i="3"/>
  <c r="K216" i="3"/>
  <c r="K217" i="3"/>
  <c r="K219" i="3"/>
  <c r="K220" i="3"/>
  <c r="K221" i="3"/>
  <c r="K222" i="3"/>
  <c r="K223" i="3"/>
  <c r="K224" i="3"/>
  <c r="K225" i="3"/>
  <c r="K226" i="3"/>
  <c r="K227" i="3"/>
  <c r="K228" i="3"/>
  <c r="K229" i="3"/>
  <c r="K231" i="3"/>
  <c r="K232" i="3"/>
  <c r="K233" i="3"/>
  <c r="K234" i="3"/>
  <c r="K235" i="3"/>
  <c r="K236" i="3"/>
  <c r="K237" i="3"/>
  <c r="K238" i="3"/>
  <c r="K239" i="3"/>
  <c r="K240" i="3"/>
  <c r="K241" i="3"/>
  <c r="K3" i="3"/>
  <c r="K4" i="3"/>
  <c r="J3" i="3" l="1"/>
  <c r="D3" i="3" l="1"/>
  <c r="D231" i="3" s="1"/>
  <c r="D4" i="3"/>
  <c r="D232" i="3" s="1"/>
  <c r="D5" i="3"/>
  <c r="D233" i="3" s="1"/>
  <c r="D6" i="3"/>
  <c r="D234" i="3" s="1"/>
  <c r="D7" i="3"/>
  <c r="D223" i="3" s="1"/>
  <c r="D8" i="3"/>
  <c r="D224" i="3" s="1"/>
  <c r="D9" i="3"/>
  <c r="D225" i="3" s="1"/>
  <c r="D10" i="3"/>
  <c r="D226" i="3" s="1"/>
  <c r="D11" i="3"/>
  <c r="D239" i="3" s="1"/>
  <c r="D12" i="3"/>
  <c r="D240" i="3" s="1"/>
  <c r="D13" i="3"/>
  <c r="D241" i="3" s="1"/>
  <c r="D14" i="3"/>
  <c r="D242" i="3" s="1"/>
  <c r="C4" i="3"/>
  <c r="C5" i="3"/>
  <c r="C6" i="3"/>
  <c r="C7" i="3"/>
  <c r="C8" i="3"/>
  <c r="C9" i="3"/>
  <c r="C10" i="3"/>
  <c r="C11" i="3"/>
  <c r="C12" i="3"/>
  <c r="C13" i="3"/>
  <c r="C14" i="3"/>
  <c r="C3" i="3"/>
  <c r="B11" i="1"/>
  <c r="K17" i="3" s="1"/>
  <c r="D51" i="3" l="1"/>
  <c r="D190" i="3"/>
  <c r="E12" i="3"/>
  <c r="M12" i="3" s="1"/>
  <c r="D132" i="3"/>
  <c r="D52" i="3"/>
  <c r="D163" i="3"/>
  <c r="E4" i="3"/>
  <c r="M4" i="3" s="1"/>
  <c r="D59" i="3"/>
  <c r="D166" i="3"/>
  <c r="D83" i="3"/>
  <c r="D195" i="3"/>
  <c r="D76" i="3"/>
  <c r="D22" i="3"/>
  <c r="D84" i="3"/>
  <c r="D214" i="3"/>
  <c r="D27" i="3"/>
  <c r="D107" i="3"/>
  <c r="D219" i="3"/>
  <c r="D28" i="3"/>
  <c r="D108" i="3"/>
  <c r="D220" i="3"/>
  <c r="C229" i="3"/>
  <c r="E13" i="3"/>
  <c r="M13" i="3" s="1"/>
  <c r="D164" i="3"/>
  <c r="C226" i="3"/>
  <c r="E10" i="3"/>
  <c r="M10" i="3" s="1"/>
  <c r="D35" i="3"/>
  <c r="D60" i="3"/>
  <c r="D91" i="3"/>
  <c r="D116" i="3"/>
  <c r="D142" i="3"/>
  <c r="D171" i="3"/>
  <c r="D196" i="3"/>
  <c r="D227" i="3"/>
  <c r="C221" i="3"/>
  <c r="E5" i="3"/>
  <c r="M5" i="3" s="1"/>
  <c r="C237" i="3"/>
  <c r="E9" i="3"/>
  <c r="M9" i="3" s="1"/>
  <c r="D36" i="3"/>
  <c r="D67" i="3"/>
  <c r="D92" i="3"/>
  <c r="D118" i="3"/>
  <c r="D147" i="3"/>
  <c r="D172" i="3"/>
  <c r="D203" i="3"/>
  <c r="D228" i="3"/>
  <c r="D140" i="3"/>
  <c r="C236" i="3"/>
  <c r="E8" i="3"/>
  <c r="M8" i="3" s="1"/>
  <c r="D43" i="3"/>
  <c r="D68" i="3"/>
  <c r="D94" i="3"/>
  <c r="D123" i="3"/>
  <c r="D148" i="3"/>
  <c r="D179" i="3"/>
  <c r="D204" i="3"/>
  <c r="D235" i="3"/>
  <c r="D188" i="3"/>
  <c r="D115" i="3"/>
  <c r="G3" i="3"/>
  <c r="H3" i="3" s="1"/>
  <c r="F4" i="5" s="1"/>
  <c r="E3" i="3"/>
  <c r="M3" i="3" s="1"/>
  <c r="C235" i="3"/>
  <c r="E7" i="3"/>
  <c r="M7" i="3" s="1"/>
  <c r="D19" i="3"/>
  <c r="D44" i="3"/>
  <c r="D70" i="3"/>
  <c r="D99" i="3"/>
  <c r="D124" i="3"/>
  <c r="D155" i="3"/>
  <c r="D180" i="3"/>
  <c r="D211" i="3"/>
  <c r="D236" i="3"/>
  <c r="D139" i="3"/>
  <c r="G11" i="3"/>
  <c r="E11" i="3"/>
  <c r="M11" i="3" s="1"/>
  <c r="G14" i="3"/>
  <c r="E14" i="3"/>
  <c r="M14" i="3" s="1"/>
  <c r="G6" i="3"/>
  <c r="E6" i="3"/>
  <c r="M6" i="3" s="1"/>
  <c r="D20" i="3"/>
  <c r="D46" i="3"/>
  <c r="D75" i="3"/>
  <c r="D100" i="3"/>
  <c r="D131" i="3"/>
  <c r="D156" i="3"/>
  <c r="D187" i="3"/>
  <c r="D212" i="3"/>
  <c r="D238" i="3"/>
  <c r="D21" i="3"/>
  <c r="D29" i="3"/>
  <c r="D37" i="3"/>
  <c r="D45" i="3"/>
  <c r="D53" i="3"/>
  <c r="D61" i="3"/>
  <c r="D69" i="3"/>
  <c r="D77" i="3"/>
  <c r="D85" i="3"/>
  <c r="D93" i="3"/>
  <c r="D101" i="3"/>
  <c r="D109" i="3"/>
  <c r="D117" i="3"/>
  <c r="D125" i="3"/>
  <c r="D133" i="3"/>
  <c r="D141" i="3"/>
  <c r="D149" i="3"/>
  <c r="D157" i="3"/>
  <c r="D165" i="3"/>
  <c r="D173" i="3"/>
  <c r="D181" i="3"/>
  <c r="D189" i="3"/>
  <c r="D197" i="3"/>
  <c r="D205" i="3"/>
  <c r="D213" i="3"/>
  <c r="D221" i="3"/>
  <c r="D229" i="3"/>
  <c r="D237" i="3"/>
  <c r="D54" i="3"/>
  <c r="D86" i="3"/>
  <c r="D126" i="3"/>
  <c r="D150" i="3"/>
  <c r="D158" i="3"/>
  <c r="D182" i="3"/>
  <c r="D198" i="3"/>
  <c r="D206" i="3"/>
  <c r="D222" i="3"/>
  <c r="D230" i="3"/>
  <c r="D30" i="3"/>
  <c r="D78" i="3"/>
  <c r="D134" i="3"/>
  <c r="D15" i="3"/>
  <c r="D23" i="3"/>
  <c r="D31" i="3"/>
  <c r="D39" i="3"/>
  <c r="D47" i="3"/>
  <c r="D55" i="3"/>
  <c r="D63" i="3"/>
  <c r="D71" i="3"/>
  <c r="D79" i="3"/>
  <c r="D87" i="3"/>
  <c r="D95" i="3"/>
  <c r="D103" i="3"/>
  <c r="D111" i="3"/>
  <c r="D119" i="3"/>
  <c r="D127" i="3"/>
  <c r="D135" i="3"/>
  <c r="D143" i="3"/>
  <c r="D151" i="3"/>
  <c r="D159" i="3"/>
  <c r="D167" i="3"/>
  <c r="D175" i="3"/>
  <c r="D183" i="3"/>
  <c r="D191" i="3"/>
  <c r="D199" i="3"/>
  <c r="D207" i="3"/>
  <c r="D215" i="3"/>
  <c r="D62" i="3"/>
  <c r="D110" i="3"/>
  <c r="D16" i="3"/>
  <c r="D24" i="3"/>
  <c r="D32" i="3"/>
  <c r="D40" i="3"/>
  <c r="D48" i="3"/>
  <c r="D56" i="3"/>
  <c r="D64" i="3"/>
  <c r="D72" i="3"/>
  <c r="D80" i="3"/>
  <c r="D88" i="3"/>
  <c r="D96" i="3"/>
  <c r="D104" i="3"/>
  <c r="D112" i="3"/>
  <c r="D120" i="3"/>
  <c r="D128" i="3"/>
  <c r="D136" i="3"/>
  <c r="D144" i="3"/>
  <c r="D152" i="3"/>
  <c r="D160" i="3"/>
  <c r="D168" i="3"/>
  <c r="D176" i="3"/>
  <c r="D184" i="3"/>
  <c r="D192" i="3"/>
  <c r="D200" i="3"/>
  <c r="D208" i="3"/>
  <c r="D216" i="3"/>
  <c r="D38" i="3"/>
  <c r="D174" i="3"/>
  <c r="D17" i="3"/>
  <c r="D25" i="3"/>
  <c r="D33" i="3"/>
  <c r="D41" i="3"/>
  <c r="D49" i="3"/>
  <c r="D57" i="3"/>
  <c r="D65" i="3"/>
  <c r="D73" i="3"/>
  <c r="D81" i="3"/>
  <c r="D89" i="3"/>
  <c r="D97" i="3"/>
  <c r="D105" i="3"/>
  <c r="D113" i="3"/>
  <c r="D121" i="3"/>
  <c r="D129" i="3"/>
  <c r="D137" i="3"/>
  <c r="D145" i="3"/>
  <c r="D153" i="3"/>
  <c r="D161" i="3"/>
  <c r="D169" i="3"/>
  <c r="D177" i="3"/>
  <c r="D185" i="3"/>
  <c r="D193" i="3"/>
  <c r="D201" i="3"/>
  <c r="D209" i="3"/>
  <c r="D217" i="3"/>
  <c r="D102" i="3"/>
  <c r="D18" i="3"/>
  <c r="D26" i="3"/>
  <c r="D34" i="3"/>
  <c r="D42" i="3"/>
  <c r="D50" i="3"/>
  <c r="D58" i="3"/>
  <c r="D66" i="3"/>
  <c r="D74" i="3"/>
  <c r="D82" i="3"/>
  <c r="D90" i="3"/>
  <c r="D98" i="3"/>
  <c r="D106" i="3"/>
  <c r="D114" i="3"/>
  <c r="D122" i="3"/>
  <c r="D130" i="3"/>
  <c r="D138" i="3"/>
  <c r="D146" i="3"/>
  <c r="D154" i="3"/>
  <c r="D162" i="3"/>
  <c r="D170" i="3"/>
  <c r="D178" i="3"/>
  <c r="D186" i="3"/>
  <c r="D194" i="3"/>
  <c r="D202" i="3"/>
  <c r="D210" i="3"/>
  <c r="D218" i="3"/>
  <c r="C38" i="3"/>
  <c r="C63" i="3"/>
  <c r="C118" i="3"/>
  <c r="C174" i="3"/>
  <c r="C199" i="3"/>
  <c r="C230" i="3"/>
  <c r="C31" i="3"/>
  <c r="C62" i="3"/>
  <c r="C87" i="3"/>
  <c r="C113" i="3"/>
  <c r="C142" i="3"/>
  <c r="C169" i="3"/>
  <c r="C198" i="3"/>
  <c r="C223" i="3"/>
  <c r="C39" i="3"/>
  <c r="C65" i="3"/>
  <c r="C94" i="3"/>
  <c r="C121" i="3"/>
  <c r="C150" i="3"/>
  <c r="C175" i="3"/>
  <c r="C206" i="3"/>
  <c r="C231" i="3"/>
  <c r="C15" i="3"/>
  <c r="C41" i="3"/>
  <c r="C70" i="3"/>
  <c r="C97" i="3"/>
  <c r="C126" i="3"/>
  <c r="C151" i="3"/>
  <c r="C182" i="3"/>
  <c r="C207" i="3"/>
  <c r="C233" i="3"/>
  <c r="C17" i="3"/>
  <c r="C46" i="3"/>
  <c r="C73" i="3"/>
  <c r="C102" i="3"/>
  <c r="C127" i="3"/>
  <c r="C158" i="3"/>
  <c r="C183" i="3"/>
  <c r="C209" i="3"/>
  <c r="C238" i="3"/>
  <c r="C89" i="3"/>
  <c r="C145" i="3"/>
  <c r="C22" i="3"/>
  <c r="C49" i="3"/>
  <c r="C78" i="3"/>
  <c r="C103" i="3"/>
  <c r="C134" i="3"/>
  <c r="C159" i="3"/>
  <c r="C185" i="3"/>
  <c r="C214" i="3"/>
  <c r="C241" i="3"/>
  <c r="C25" i="3"/>
  <c r="C54" i="3"/>
  <c r="C79" i="3"/>
  <c r="C110" i="3"/>
  <c r="C135" i="3"/>
  <c r="C161" i="3"/>
  <c r="C190" i="3"/>
  <c r="C217" i="3"/>
  <c r="G10" i="3"/>
  <c r="C30" i="3"/>
  <c r="C55" i="3"/>
  <c r="C86" i="3"/>
  <c r="C111" i="3"/>
  <c r="C137" i="3"/>
  <c r="C166" i="3"/>
  <c r="C193" i="3"/>
  <c r="C222" i="3"/>
  <c r="G7" i="3"/>
  <c r="G12" i="3"/>
  <c r="C228" i="3"/>
  <c r="C204" i="3"/>
  <c r="C180" i="3"/>
  <c r="C156" i="3"/>
  <c r="C132" i="3"/>
  <c r="C108" i="3"/>
  <c r="C84" i="3"/>
  <c r="C60" i="3"/>
  <c r="C36" i="3"/>
  <c r="C240" i="3"/>
  <c r="C216" i="3"/>
  <c r="C192" i="3"/>
  <c r="C168" i="3"/>
  <c r="C144" i="3"/>
  <c r="C120" i="3"/>
  <c r="C96" i="3"/>
  <c r="C72" i="3"/>
  <c r="C48" i="3"/>
  <c r="C24" i="3"/>
  <c r="G4" i="3"/>
  <c r="C220" i="3"/>
  <c r="C196" i="3"/>
  <c r="C172" i="3"/>
  <c r="C148" i="3"/>
  <c r="C124" i="3"/>
  <c r="C100" i="3"/>
  <c r="C76" i="3"/>
  <c r="C52" i="3"/>
  <c r="C28" i="3"/>
  <c r="C232" i="3"/>
  <c r="C208" i="3"/>
  <c r="C184" i="3"/>
  <c r="C160" i="3"/>
  <c r="C136" i="3"/>
  <c r="C112" i="3"/>
  <c r="C88" i="3"/>
  <c r="C64" i="3"/>
  <c r="C40" i="3"/>
  <c r="C16" i="3"/>
  <c r="C143" i="3"/>
  <c r="C167" i="3"/>
  <c r="C239" i="3"/>
  <c r="G9" i="3"/>
  <c r="C32" i="3"/>
  <c r="C56" i="3"/>
  <c r="C80" i="3"/>
  <c r="C104" i="3"/>
  <c r="C128" i="3"/>
  <c r="C152" i="3"/>
  <c r="C176" i="3"/>
  <c r="C200" i="3"/>
  <c r="C224" i="3"/>
  <c r="G8" i="3"/>
  <c r="C47" i="3"/>
  <c r="C81" i="3"/>
  <c r="C153" i="3"/>
  <c r="C18" i="3"/>
  <c r="C26" i="3"/>
  <c r="C34" i="3"/>
  <c r="C42" i="3"/>
  <c r="C50" i="3"/>
  <c r="C58" i="3"/>
  <c r="C66" i="3"/>
  <c r="C74" i="3"/>
  <c r="C82" i="3"/>
  <c r="C90" i="3"/>
  <c r="C98" i="3"/>
  <c r="C106" i="3"/>
  <c r="C114" i="3"/>
  <c r="C122" i="3"/>
  <c r="C130" i="3"/>
  <c r="C138" i="3"/>
  <c r="C146" i="3"/>
  <c r="C154" i="3"/>
  <c r="C162" i="3"/>
  <c r="C170" i="3"/>
  <c r="C178" i="3"/>
  <c r="C186" i="3"/>
  <c r="C194" i="3"/>
  <c r="C202" i="3"/>
  <c r="C210" i="3"/>
  <c r="C218" i="3"/>
  <c r="C234" i="3"/>
  <c r="C242" i="3"/>
  <c r="C215" i="3"/>
  <c r="C177" i="3"/>
  <c r="C19" i="3"/>
  <c r="C27" i="3"/>
  <c r="C35" i="3"/>
  <c r="C43" i="3"/>
  <c r="C51" i="3"/>
  <c r="C59" i="3"/>
  <c r="C67" i="3"/>
  <c r="C75" i="3"/>
  <c r="C83" i="3"/>
  <c r="C91" i="3"/>
  <c r="C99" i="3"/>
  <c r="C107" i="3"/>
  <c r="C115" i="3"/>
  <c r="C123" i="3"/>
  <c r="C131" i="3"/>
  <c r="C139" i="3"/>
  <c r="C147" i="3"/>
  <c r="C155" i="3"/>
  <c r="C163" i="3"/>
  <c r="C171" i="3"/>
  <c r="C179" i="3"/>
  <c r="C187" i="3"/>
  <c r="C195" i="3"/>
  <c r="C203" i="3"/>
  <c r="C211" i="3"/>
  <c r="C219" i="3"/>
  <c r="C227" i="3"/>
  <c r="G13" i="3"/>
  <c r="G5" i="3"/>
  <c r="C23" i="3"/>
  <c r="C71" i="3"/>
  <c r="C119" i="3"/>
  <c r="C33" i="3"/>
  <c r="C105" i="3"/>
  <c r="C201" i="3"/>
  <c r="C225" i="3"/>
  <c r="C20" i="3"/>
  <c r="C44" i="3"/>
  <c r="C68" i="3"/>
  <c r="C92" i="3"/>
  <c r="C116" i="3"/>
  <c r="C140" i="3"/>
  <c r="C164" i="3"/>
  <c r="C188" i="3"/>
  <c r="C212" i="3"/>
  <c r="C95" i="3"/>
  <c r="C191" i="3"/>
  <c r="C57" i="3"/>
  <c r="C129" i="3"/>
  <c r="C21" i="3"/>
  <c r="C29" i="3"/>
  <c r="C37" i="3"/>
  <c r="C45" i="3"/>
  <c r="C53" i="3"/>
  <c r="C61" i="3"/>
  <c r="C69" i="3"/>
  <c r="C77" i="3"/>
  <c r="C85" i="3"/>
  <c r="C93" i="3"/>
  <c r="C101" i="3"/>
  <c r="C109" i="3"/>
  <c r="C117" i="3"/>
  <c r="C125" i="3"/>
  <c r="C133" i="3"/>
  <c r="C141" i="3"/>
  <c r="C149" i="3"/>
  <c r="C157" i="3"/>
  <c r="C165" i="3"/>
  <c r="C173" i="3"/>
  <c r="C181" i="3"/>
  <c r="C189" i="3"/>
  <c r="C197" i="3"/>
  <c r="C205" i="3"/>
  <c r="C213" i="3"/>
  <c r="B122" i="2"/>
  <c r="L123" i="3" s="1"/>
  <c r="C122" i="2"/>
  <c r="D122" i="2"/>
  <c r="B123" i="2"/>
  <c r="L124" i="3" s="1"/>
  <c r="C123" i="2"/>
  <c r="D123" i="2"/>
  <c r="B124" i="2"/>
  <c r="L125" i="3" s="1"/>
  <c r="C124" i="2"/>
  <c r="D124" i="2"/>
  <c r="B125" i="2"/>
  <c r="L126" i="3" s="1"/>
  <c r="C125" i="2"/>
  <c r="D125" i="2"/>
  <c r="B126" i="2"/>
  <c r="L127" i="3" s="1"/>
  <c r="C126" i="2"/>
  <c r="D126" i="2"/>
  <c r="B127" i="2"/>
  <c r="L128" i="3" s="1"/>
  <c r="C127" i="2"/>
  <c r="D127" i="2"/>
  <c r="B128" i="2"/>
  <c r="L129" i="3" s="1"/>
  <c r="C128" i="2"/>
  <c r="D128" i="2"/>
  <c r="B129" i="2"/>
  <c r="L130" i="3" s="1"/>
  <c r="C129" i="2"/>
  <c r="D129" i="2"/>
  <c r="B130" i="2"/>
  <c r="L131" i="3" s="1"/>
  <c r="C130" i="2"/>
  <c r="D130" i="2"/>
  <c r="B131" i="2"/>
  <c r="L132" i="3" s="1"/>
  <c r="C131" i="2"/>
  <c r="D131" i="2"/>
  <c r="B132" i="2"/>
  <c r="L133" i="3" s="1"/>
  <c r="C132" i="2"/>
  <c r="D132" i="2"/>
  <c r="B133" i="2"/>
  <c r="L134" i="3" s="1"/>
  <c r="C133" i="2"/>
  <c r="D133" i="2"/>
  <c r="B134" i="2"/>
  <c r="L135" i="3" s="1"/>
  <c r="C134" i="2"/>
  <c r="D134" i="2"/>
  <c r="B135" i="2"/>
  <c r="L136" i="3" s="1"/>
  <c r="C135" i="2"/>
  <c r="D135" i="2"/>
  <c r="B136" i="2"/>
  <c r="L137" i="3" s="1"/>
  <c r="C136" i="2"/>
  <c r="D136" i="2"/>
  <c r="B137" i="2"/>
  <c r="L138" i="3" s="1"/>
  <c r="C137" i="2"/>
  <c r="D137" i="2"/>
  <c r="B138" i="2"/>
  <c r="L139" i="3" s="1"/>
  <c r="C138" i="2"/>
  <c r="D138" i="2"/>
  <c r="B139" i="2"/>
  <c r="L140" i="3" s="1"/>
  <c r="C139" i="2"/>
  <c r="D139" i="2"/>
  <c r="B140" i="2"/>
  <c r="L141" i="3" s="1"/>
  <c r="C140" i="2"/>
  <c r="D140" i="2"/>
  <c r="B141" i="2"/>
  <c r="L142" i="3" s="1"/>
  <c r="C141" i="2"/>
  <c r="D141" i="2"/>
  <c r="B142" i="2"/>
  <c r="L143" i="3" s="1"/>
  <c r="C142" i="2"/>
  <c r="D142" i="2"/>
  <c r="B143" i="2"/>
  <c r="L144" i="3" s="1"/>
  <c r="C143" i="2"/>
  <c r="D143" i="2"/>
  <c r="B144" i="2"/>
  <c r="L145" i="3" s="1"/>
  <c r="C144" i="2"/>
  <c r="D144" i="2"/>
  <c r="B145" i="2"/>
  <c r="L146" i="3" s="1"/>
  <c r="C145" i="2"/>
  <c r="D145" i="2"/>
  <c r="B146" i="2"/>
  <c r="L147" i="3" s="1"/>
  <c r="C146" i="2"/>
  <c r="D146" i="2"/>
  <c r="B147" i="2"/>
  <c r="L148" i="3" s="1"/>
  <c r="C147" i="2"/>
  <c r="D147" i="2"/>
  <c r="B148" i="2"/>
  <c r="L149" i="3" s="1"/>
  <c r="C148" i="2"/>
  <c r="D148" i="2"/>
  <c r="B149" i="2"/>
  <c r="L150" i="3" s="1"/>
  <c r="C149" i="2"/>
  <c r="D149" i="2"/>
  <c r="B150" i="2"/>
  <c r="L151" i="3" s="1"/>
  <c r="C150" i="2"/>
  <c r="D150" i="2"/>
  <c r="B151" i="2"/>
  <c r="L152" i="3" s="1"/>
  <c r="C151" i="2"/>
  <c r="D151" i="2"/>
  <c r="B152" i="2"/>
  <c r="L153" i="3" s="1"/>
  <c r="C152" i="2"/>
  <c r="D152" i="2"/>
  <c r="B153" i="2"/>
  <c r="L154" i="3" s="1"/>
  <c r="C153" i="2"/>
  <c r="D153" i="2"/>
  <c r="B154" i="2"/>
  <c r="L155" i="3" s="1"/>
  <c r="C154" i="2"/>
  <c r="D154" i="2"/>
  <c r="B155" i="2"/>
  <c r="L156" i="3" s="1"/>
  <c r="C155" i="2"/>
  <c r="D155" i="2"/>
  <c r="B156" i="2"/>
  <c r="L157" i="3" s="1"/>
  <c r="C156" i="2"/>
  <c r="D156" i="2"/>
  <c r="B157" i="2"/>
  <c r="L158" i="3" s="1"/>
  <c r="C157" i="2"/>
  <c r="D157" i="2"/>
  <c r="B158" i="2"/>
  <c r="L159" i="3" s="1"/>
  <c r="C158" i="2"/>
  <c r="D158" i="2"/>
  <c r="B159" i="2"/>
  <c r="L160" i="3" s="1"/>
  <c r="C159" i="2"/>
  <c r="D159" i="2"/>
  <c r="B160" i="2"/>
  <c r="L161" i="3" s="1"/>
  <c r="C160" i="2"/>
  <c r="D160" i="2"/>
  <c r="B161" i="2"/>
  <c r="L162" i="3" s="1"/>
  <c r="C161" i="2"/>
  <c r="D161" i="2"/>
  <c r="B162" i="2"/>
  <c r="L163" i="3" s="1"/>
  <c r="C162" i="2"/>
  <c r="D162" i="2"/>
  <c r="B163" i="2"/>
  <c r="L164" i="3" s="1"/>
  <c r="C163" i="2"/>
  <c r="D163" i="2"/>
  <c r="B164" i="2"/>
  <c r="L165" i="3" s="1"/>
  <c r="C164" i="2"/>
  <c r="D164" i="2"/>
  <c r="B165" i="2"/>
  <c r="L166" i="3" s="1"/>
  <c r="C165" i="2"/>
  <c r="D165" i="2"/>
  <c r="B166" i="2"/>
  <c r="L167" i="3" s="1"/>
  <c r="C166" i="2"/>
  <c r="D166" i="2"/>
  <c r="B167" i="2"/>
  <c r="L168" i="3" s="1"/>
  <c r="C167" i="2"/>
  <c r="D167" i="2"/>
  <c r="B168" i="2"/>
  <c r="L169" i="3" s="1"/>
  <c r="C168" i="2"/>
  <c r="D168" i="2"/>
  <c r="B169" i="2"/>
  <c r="L170" i="3" s="1"/>
  <c r="C169" i="2"/>
  <c r="D169" i="2"/>
  <c r="B170" i="2"/>
  <c r="L171" i="3" s="1"/>
  <c r="C170" i="2"/>
  <c r="D170" i="2"/>
  <c r="B171" i="2"/>
  <c r="L172" i="3" s="1"/>
  <c r="C171" i="2"/>
  <c r="D171" i="2"/>
  <c r="B172" i="2"/>
  <c r="L173" i="3" s="1"/>
  <c r="C172" i="2"/>
  <c r="D172" i="2"/>
  <c r="B173" i="2"/>
  <c r="L174" i="3" s="1"/>
  <c r="C173" i="2"/>
  <c r="D173" i="2"/>
  <c r="B174" i="2"/>
  <c r="L175" i="3" s="1"/>
  <c r="C174" i="2"/>
  <c r="D174" i="2"/>
  <c r="B175" i="2"/>
  <c r="L176" i="3" s="1"/>
  <c r="C175" i="2"/>
  <c r="D175" i="2"/>
  <c r="B176" i="2"/>
  <c r="L177" i="3" s="1"/>
  <c r="C176" i="2"/>
  <c r="D176" i="2"/>
  <c r="B177" i="2"/>
  <c r="L178" i="3" s="1"/>
  <c r="C177" i="2"/>
  <c r="D177" i="2"/>
  <c r="B178" i="2"/>
  <c r="L179" i="3" s="1"/>
  <c r="C178" i="2"/>
  <c r="D178" i="2"/>
  <c r="B179" i="2"/>
  <c r="L180" i="3" s="1"/>
  <c r="C179" i="2"/>
  <c r="D179" i="2"/>
  <c r="B180" i="2"/>
  <c r="L181" i="3" s="1"/>
  <c r="C180" i="2"/>
  <c r="D180" i="2"/>
  <c r="B181" i="2"/>
  <c r="L182" i="3" s="1"/>
  <c r="C181" i="2"/>
  <c r="D181" i="2"/>
  <c r="B182" i="2"/>
  <c r="L183" i="3" s="1"/>
  <c r="C182" i="2"/>
  <c r="D182" i="2"/>
  <c r="B183" i="2"/>
  <c r="L184" i="3" s="1"/>
  <c r="C183" i="2"/>
  <c r="D183" i="2"/>
  <c r="B184" i="2"/>
  <c r="L185" i="3" s="1"/>
  <c r="C184" i="2"/>
  <c r="D184" i="2"/>
  <c r="B185" i="2"/>
  <c r="L186" i="3" s="1"/>
  <c r="C185" i="2"/>
  <c r="D185" i="2"/>
  <c r="B186" i="2"/>
  <c r="L187" i="3" s="1"/>
  <c r="C186" i="2"/>
  <c r="D186" i="2"/>
  <c r="B187" i="2"/>
  <c r="L188" i="3" s="1"/>
  <c r="C187" i="2"/>
  <c r="D187" i="2"/>
  <c r="B188" i="2"/>
  <c r="L189" i="3" s="1"/>
  <c r="C188" i="2"/>
  <c r="D188" i="2"/>
  <c r="B189" i="2"/>
  <c r="L190" i="3" s="1"/>
  <c r="C189" i="2"/>
  <c r="D189" i="2"/>
  <c r="B190" i="2"/>
  <c r="L191" i="3" s="1"/>
  <c r="C190" i="2"/>
  <c r="D190" i="2"/>
  <c r="B191" i="2"/>
  <c r="L192" i="3" s="1"/>
  <c r="C191" i="2"/>
  <c r="D191" i="2"/>
  <c r="B192" i="2"/>
  <c r="L193" i="3" s="1"/>
  <c r="C192" i="2"/>
  <c r="D192" i="2"/>
  <c r="B193" i="2"/>
  <c r="L194" i="3" s="1"/>
  <c r="C193" i="2"/>
  <c r="D193" i="2"/>
  <c r="B194" i="2"/>
  <c r="L195" i="3" s="1"/>
  <c r="C194" i="2"/>
  <c r="D194" i="2"/>
  <c r="B195" i="2"/>
  <c r="L196" i="3" s="1"/>
  <c r="C195" i="2"/>
  <c r="D195" i="2"/>
  <c r="B196" i="2"/>
  <c r="L197" i="3" s="1"/>
  <c r="C196" i="2"/>
  <c r="D196" i="2"/>
  <c r="B197" i="2"/>
  <c r="L198" i="3" s="1"/>
  <c r="C197" i="2"/>
  <c r="D197" i="2"/>
  <c r="B198" i="2"/>
  <c r="L199" i="3" s="1"/>
  <c r="C198" i="2"/>
  <c r="D198" i="2"/>
  <c r="B199" i="2"/>
  <c r="L200" i="3" s="1"/>
  <c r="C199" i="2"/>
  <c r="D199" i="2"/>
  <c r="B200" i="2"/>
  <c r="L201" i="3" s="1"/>
  <c r="C200" i="2"/>
  <c r="D200" i="2"/>
  <c r="B201" i="2"/>
  <c r="L202" i="3" s="1"/>
  <c r="C201" i="2"/>
  <c r="D201" i="2"/>
  <c r="B202" i="2"/>
  <c r="L203" i="3" s="1"/>
  <c r="C202" i="2"/>
  <c r="D202" i="2"/>
  <c r="B203" i="2"/>
  <c r="L204" i="3" s="1"/>
  <c r="C203" i="2"/>
  <c r="D203" i="2"/>
  <c r="B204" i="2"/>
  <c r="L205" i="3" s="1"/>
  <c r="C204" i="2"/>
  <c r="D204" i="2"/>
  <c r="B205" i="2"/>
  <c r="L206" i="3" s="1"/>
  <c r="C205" i="2"/>
  <c r="D205" i="2"/>
  <c r="B206" i="2"/>
  <c r="L207" i="3" s="1"/>
  <c r="C206" i="2"/>
  <c r="D206" i="2"/>
  <c r="B207" i="2"/>
  <c r="L208" i="3" s="1"/>
  <c r="C207" i="2"/>
  <c r="D207" i="2"/>
  <c r="B208" i="2"/>
  <c r="L209" i="3" s="1"/>
  <c r="C208" i="2"/>
  <c r="D208" i="2"/>
  <c r="B209" i="2"/>
  <c r="L210" i="3" s="1"/>
  <c r="C209" i="2"/>
  <c r="D209" i="2"/>
  <c r="B210" i="2"/>
  <c r="L211" i="3" s="1"/>
  <c r="C210" i="2"/>
  <c r="D210" i="2"/>
  <c r="B211" i="2"/>
  <c r="L212" i="3" s="1"/>
  <c r="C211" i="2"/>
  <c r="D211" i="2"/>
  <c r="B212" i="2"/>
  <c r="L213" i="3" s="1"/>
  <c r="C212" i="2"/>
  <c r="D212" i="2"/>
  <c r="B213" i="2"/>
  <c r="L214" i="3" s="1"/>
  <c r="C213" i="2"/>
  <c r="D213" i="2"/>
  <c r="B214" i="2"/>
  <c r="L215" i="3" s="1"/>
  <c r="C214" i="2"/>
  <c r="D214" i="2"/>
  <c r="B215" i="2"/>
  <c r="L216" i="3" s="1"/>
  <c r="C215" i="2"/>
  <c r="D215" i="2"/>
  <c r="B216" i="2"/>
  <c r="L217" i="3" s="1"/>
  <c r="C216" i="2"/>
  <c r="D216" i="2"/>
  <c r="B217" i="2"/>
  <c r="L218" i="3" s="1"/>
  <c r="C217" i="2"/>
  <c r="D217" i="2"/>
  <c r="B218" i="2"/>
  <c r="L219" i="3" s="1"/>
  <c r="C218" i="2"/>
  <c r="D218" i="2"/>
  <c r="B219" i="2"/>
  <c r="L220" i="3" s="1"/>
  <c r="C219" i="2"/>
  <c r="D219" i="2"/>
  <c r="B220" i="2"/>
  <c r="L221" i="3" s="1"/>
  <c r="C220" i="2"/>
  <c r="D220" i="2"/>
  <c r="B221" i="2"/>
  <c r="L222" i="3" s="1"/>
  <c r="C221" i="2"/>
  <c r="D221" i="2"/>
  <c r="B222" i="2"/>
  <c r="L223" i="3" s="1"/>
  <c r="C222" i="2"/>
  <c r="D222" i="2"/>
  <c r="B223" i="2"/>
  <c r="L224" i="3" s="1"/>
  <c r="C223" i="2"/>
  <c r="D223" i="2"/>
  <c r="B224" i="2"/>
  <c r="L225" i="3" s="1"/>
  <c r="C224" i="2"/>
  <c r="D224" i="2"/>
  <c r="B225" i="2"/>
  <c r="L226" i="3" s="1"/>
  <c r="C225" i="2"/>
  <c r="D225" i="2"/>
  <c r="B226" i="2"/>
  <c r="L227" i="3" s="1"/>
  <c r="C226" i="2"/>
  <c r="D226" i="2"/>
  <c r="B227" i="2"/>
  <c r="L228" i="3" s="1"/>
  <c r="C227" i="2"/>
  <c r="D227" i="2"/>
  <c r="B228" i="2"/>
  <c r="L229" i="3" s="1"/>
  <c r="C228" i="2"/>
  <c r="D228" i="2"/>
  <c r="B229" i="2"/>
  <c r="L230" i="3" s="1"/>
  <c r="C229" i="2"/>
  <c r="D229" i="2"/>
  <c r="B230" i="2"/>
  <c r="L231" i="3" s="1"/>
  <c r="C230" i="2"/>
  <c r="D230" i="2"/>
  <c r="B231" i="2"/>
  <c r="L232" i="3" s="1"/>
  <c r="C231" i="2"/>
  <c r="D231" i="2"/>
  <c r="B232" i="2"/>
  <c r="L233" i="3" s="1"/>
  <c r="C232" i="2"/>
  <c r="D232" i="2"/>
  <c r="B233" i="2"/>
  <c r="L234" i="3" s="1"/>
  <c r="C233" i="2"/>
  <c r="D233" i="2"/>
  <c r="B234" i="2"/>
  <c r="L235" i="3" s="1"/>
  <c r="C234" i="2"/>
  <c r="D234" i="2"/>
  <c r="B235" i="2"/>
  <c r="L236" i="3" s="1"/>
  <c r="C235" i="2"/>
  <c r="D235" i="2"/>
  <c r="B236" i="2"/>
  <c r="L237" i="3" s="1"/>
  <c r="C236" i="2"/>
  <c r="D236" i="2"/>
  <c r="B237" i="2"/>
  <c r="L238" i="3" s="1"/>
  <c r="C237" i="2"/>
  <c r="D237" i="2"/>
  <c r="B238" i="2"/>
  <c r="L239" i="3" s="1"/>
  <c r="C238" i="2"/>
  <c r="D238" i="2"/>
  <c r="B239" i="2"/>
  <c r="L240" i="3" s="1"/>
  <c r="C239" i="2"/>
  <c r="D239" i="2"/>
  <c r="B240" i="2"/>
  <c r="L241" i="3" s="1"/>
  <c r="C240" i="2"/>
  <c r="D240" i="2"/>
  <c r="B241" i="2"/>
  <c r="L242" i="3" s="1"/>
  <c r="C241" i="2"/>
  <c r="D241" i="2"/>
  <c r="B8" i="1"/>
  <c r="B22" i="1" s="1"/>
  <c r="G201" i="3" l="1"/>
  <c r="E201" i="3"/>
  <c r="M201" i="3" s="1"/>
  <c r="G149" i="3"/>
  <c r="E149" i="3"/>
  <c r="M149" i="3" s="1"/>
  <c r="G140" i="3"/>
  <c r="E140" i="3"/>
  <c r="M140" i="3" s="1"/>
  <c r="G155" i="3"/>
  <c r="E155" i="3"/>
  <c r="M155" i="3" s="1"/>
  <c r="G138" i="3"/>
  <c r="E138" i="3"/>
  <c r="M138" i="3" s="1"/>
  <c r="G128" i="3"/>
  <c r="E128" i="3"/>
  <c r="M128" i="3" s="1"/>
  <c r="G148" i="3"/>
  <c r="E148" i="3"/>
  <c r="M148" i="3" s="1"/>
  <c r="G60" i="3"/>
  <c r="E60" i="3"/>
  <c r="M60" i="3" s="1"/>
  <c r="G79" i="3"/>
  <c r="E79" i="3"/>
  <c r="M79" i="3" s="1"/>
  <c r="G207" i="3"/>
  <c r="E207" i="3"/>
  <c r="M207" i="3" s="1"/>
  <c r="G230" i="3"/>
  <c r="E230" i="3"/>
  <c r="M230" i="3" s="1"/>
  <c r="G205" i="3"/>
  <c r="E205" i="3"/>
  <c r="M205" i="3" s="1"/>
  <c r="G141" i="3"/>
  <c r="E141" i="3"/>
  <c r="M141" i="3" s="1"/>
  <c r="G77" i="3"/>
  <c r="E77" i="3"/>
  <c r="M77" i="3" s="1"/>
  <c r="G129" i="3"/>
  <c r="E129" i="3"/>
  <c r="M129" i="3" s="1"/>
  <c r="G116" i="3"/>
  <c r="E116" i="3"/>
  <c r="M116" i="3" s="1"/>
  <c r="G33" i="3"/>
  <c r="E33" i="3"/>
  <c r="M33" i="3" s="1"/>
  <c r="G211" i="3"/>
  <c r="E211" i="3"/>
  <c r="M211" i="3" s="1"/>
  <c r="G147" i="3"/>
  <c r="E147" i="3"/>
  <c r="M147" i="3" s="1"/>
  <c r="G83" i="3"/>
  <c r="E83" i="3"/>
  <c r="M83" i="3" s="1"/>
  <c r="G19" i="3"/>
  <c r="E19" i="3"/>
  <c r="M19" i="3" s="1"/>
  <c r="G194" i="3"/>
  <c r="E194" i="3"/>
  <c r="M194" i="3" s="1"/>
  <c r="G130" i="3"/>
  <c r="E130" i="3"/>
  <c r="M130" i="3" s="1"/>
  <c r="G66" i="3"/>
  <c r="E66" i="3"/>
  <c r="M66" i="3" s="1"/>
  <c r="G81" i="3"/>
  <c r="E81" i="3"/>
  <c r="M81" i="3" s="1"/>
  <c r="G104" i="3"/>
  <c r="E104" i="3"/>
  <c r="M104" i="3" s="1"/>
  <c r="G16" i="3"/>
  <c r="E16" i="3"/>
  <c r="M16" i="3" s="1"/>
  <c r="G208" i="3"/>
  <c r="E208" i="3"/>
  <c r="M208" i="3" s="1"/>
  <c r="G172" i="3"/>
  <c r="E172" i="3"/>
  <c r="M172" i="3" s="1"/>
  <c r="G120" i="3"/>
  <c r="E120" i="3"/>
  <c r="M120" i="3" s="1"/>
  <c r="G84" i="3"/>
  <c r="E84" i="3"/>
  <c r="M84" i="3" s="1"/>
  <c r="G30" i="3"/>
  <c r="E30" i="3"/>
  <c r="M30" i="3" s="1"/>
  <c r="G54" i="3"/>
  <c r="E54" i="3"/>
  <c r="M54" i="3" s="1"/>
  <c r="G78" i="3"/>
  <c r="E78" i="3"/>
  <c r="M78" i="3" s="1"/>
  <c r="G158" i="3"/>
  <c r="E158" i="3"/>
  <c r="M158" i="3" s="1"/>
  <c r="G182" i="3"/>
  <c r="E182" i="3"/>
  <c r="M182" i="3" s="1"/>
  <c r="G206" i="3"/>
  <c r="E206" i="3"/>
  <c r="M206" i="3" s="1"/>
  <c r="G198" i="3"/>
  <c r="E198" i="3"/>
  <c r="M198" i="3" s="1"/>
  <c r="G199" i="3"/>
  <c r="E199" i="3"/>
  <c r="M199" i="3" s="1"/>
  <c r="G221" i="3"/>
  <c r="E221" i="3"/>
  <c r="M221" i="3" s="1"/>
  <c r="G164" i="3"/>
  <c r="E164" i="3"/>
  <c r="M164" i="3" s="1"/>
  <c r="G99" i="3"/>
  <c r="E99" i="3"/>
  <c r="M99" i="3" s="1"/>
  <c r="G82" i="3"/>
  <c r="E82" i="3"/>
  <c r="M82" i="3" s="1"/>
  <c r="G160" i="3"/>
  <c r="E160" i="3"/>
  <c r="M160" i="3" s="1"/>
  <c r="G36" i="3"/>
  <c r="E36" i="3"/>
  <c r="M36" i="3" s="1"/>
  <c r="G110" i="3"/>
  <c r="E110" i="3"/>
  <c r="M110" i="3" s="1"/>
  <c r="G15" i="3"/>
  <c r="E15" i="3"/>
  <c r="M15" i="3" s="1"/>
  <c r="G27" i="3"/>
  <c r="E27" i="3"/>
  <c r="M27" i="3" s="1"/>
  <c r="G197" i="3"/>
  <c r="E197" i="3"/>
  <c r="M197" i="3" s="1"/>
  <c r="G133" i="3"/>
  <c r="E133" i="3"/>
  <c r="M133" i="3" s="1"/>
  <c r="G69" i="3"/>
  <c r="E69" i="3"/>
  <c r="M69" i="3" s="1"/>
  <c r="G57" i="3"/>
  <c r="E57" i="3"/>
  <c r="M57" i="3" s="1"/>
  <c r="G92" i="3"/>
  <c r="E92" i="3"/>
  <c r="M92" i="3" s="1"/>
  <c r="G119" i="3"/>
  <c r="E119" i="3"/>
  <c r="M119" i="3" s="1"/>
  <c r="G203" i="3"/>
  <c r="E203" i="3"/>
  <c r="M203" i="3" s="1"/>
  <c r="G139" i="3"/>
  <c r="E139" i="3"/>
  <c r="M139" i="3" s="1"/>
  <c r="G75" i="3"/>
  <c r="E75" i="3"/>
  <c r="M75" i="3" s="1"/>
  <c r="G177" i="3"/>
  <c r="E177" i="3"/>
  <c r="M177" i="3" s="1"/>
  <c r="G186" i="3"/>
  <c r="E186" i="3"/>
  <c r="M186" i="3" s="1"/>
  <c r="G122" i="3"/>
  <c r="E122" i="3"/>
  <c r="M122" i="3" s="1"/>
  <c r="G58" i="3"/>
  <c r="E58" i="3"/>
  <c r="M58" i="3" s="1"/>
  <c r="G47" i="3"/>
  <c r="E47" i="3"/>
  <c r="M47" i="3" s="1"/>
  <c r="G80" i="3"/>
  <c r="E80" i="3"/>
  <c r="M80" i="3" s="1"/>
  <c r="G40" i="3"/>
  <c r="E40" i="3"/>
  <c r="M40" i="3" s="1"/>
  <c r="G232" i="3"/>
  <c r="E232" i="3"/>
  <c r="M232" i="3" s="1"/>
  <c r="G196" i="3"/>
  <c r="E196" i="3"/>
  <c r="M196" i="3" s="1"/>
  <c r="G144" i="3"/>
  <c r="E144" i="3"/>
  <c r="M144" i="3" s="1"/>
  <c r="G108" i="3"/>
  <c r="E108" i="3"/>
  <c r="M108" i="3" s="1"/>
  <c r="G222" i="3"/>
  <c r="E222" i="3"/>
  <c r="M222" i="3" s="1"/>
  <c r="G25" i="3"/>
  <c r="E25" i="3"/>
  <c r="M25" i="3" s="1"/>
  <c r="G49" i="3"/>
  <c r="E49" i="3"/>
  <c r="M49" i="3" s="1"/>
  <c r="G127" i="3"/>
  <c r="E127" i="3"/>
  <c r="M127" i="3" s="1"/>
  <c r="G151" i="3"/>
  <c r="E151" i="3"/>
  <c r="M151" i="3" s="1"/>
  <c r="G175" i="3"/>
  <c r="E175" i="3"/>
  <c r="M175" i="3" s="1"/>
  <c r="G169" i="3"/>
  <c r="E169" i="3"/>
  <c r="M169" i="3" s="1"/>
  <c r="G174" i="3"/>
  <c r="E174" i="3"/>
  <c r="M174" i="3" s="1"/>
  <c r="G29" i="3"/>
  <c r="E29" i="3"/>
  <c r="M29" i="3" s="1"/>
  <c r="G35" i="3"/>
  <c r="E35" i="3"/>
  <c r="M35" i="3" s="1"/>
  <c r="G146" i="3"/>
  <c r="E146" i="3"/>
  <c r="M146" i="3" s="1"/>
  <c r="G152" i="3"/>
  <c r="E152" i="3"/>
  <c r="M152" i="3" s="1"/>
  <c r="G72" i="3"/>
  <c r="E72" i="3"/>
  <c r="M72" i="3" s="1"/>
  <c r="G134" i="3"/>
  <c r="E134" i="3"/>
  <c r="M134" i="3" s="1"/>
  <c r="G39" i="3"/>
  <c r="E39" i="3"/>
  <c r="M39" i="3" s="1"/>
  <c r="G237" i="3"/>
  <c r="E237" i="3"/>
  <c r="M237" i="3" s="1"/>
  <c r="G213" i="3"/>
  <c r="E213" i="3"/>
  <c r="M213" i="3" s="1"/>
  <c r="G21" i="3"/>
  <c r="E21" i="3"/>
  <c r="M21" i="3" s="1"/>
  <c r="G219" i="3"/>
  <c r="E219" i="3"/>
  <c r="M219" i="3" s="1"/>
  <c r="G202" i="3"/>
  <c r="E202" i="3"/>
  <c r="M202" i="3" s="1"/>
  <c r="G153" i="3"/>
  <c r="E153" i="3"/>
  <c r="M153" i="3" s="1"/>
  <c r="G143" i="3"/>
  <c r="E143" i="3"/>
  <c r="M143" i="3" s="1"/>
  <c r="G96" i="3"/>
  <c r="E96" i="3"/>
  <c r="M96" i="3" s="1"/>
  <c r="G55" i="3"/>
  <c r="E55" i="3"/>
  <c r="M55" i="3" s="1"/>
  <c r="G183" i="3"/>
  <c r="E183" i="3"/>
  <c r="M183" i="3" s="1"/>
  <c r="G223" i="3"/>
  <c r="E223" i="3"/>
  <c r="M223" i="3" s="1"/>
  <c r="G189" i="3"/>
  <c r="E189" i="3"/>
  <c r="M189" i="3" s="1"/>
  <c r="G125" i="3"/>
  <c r="E125" i="3"/>
  <c r="M125" i="3" s="1"/>
  <c r="G61" i="3"/>
  <c r="E61" i="3"/>
  <c r="M61" i="3" s="1"/>
  <c r="G191" i="3"/>
  <c r="E191" i="3"/>
  <c r="M191" i="3" s="1"/>
  <c r="G68" i="3"/>
  <c r="E68" i="3"/>
  <c r="M68" i="3" s="1"/>
  <c r="G71" i="3"/>
  <c r="E71" i="3"/>
  <c r="M71" i="3" s="1"/>
  <c r="G195" i="3"/>
  <c r="E195" i="3"/>
  <c r="M195" i="3" s="1"/>
  <c r="G131" i="3"/>
  <c r="E131" i="3"/>
  <c r="M131" i="3" s="1"/>
  <c r="G67" i="3"/>
  <c r="E67" i="3"/>
  <c r="M67" i="3" s="1"/>
  <c r="G215" i="3"/>
  <c r="E215" i="3"/>
  <c r="M215" i="3" s="1"/>
  <c r="G178" i="3"/>
  <c r="E178" i="3"/>
  <c r="M178" i="3" s="1"/>
  <c r="G114" i="3"/>
  <c r="E114" i="3"/>
  <c r="M114" i="3" s="1"/>
  <c r="G50" i="3"/>
  <c r="E50" i="3"/>
  <c r="M50" i="3" s="1"/>
  <c r="G56" i="3"/>
  <c r="E56" i="3"/>
  <c r="M56" i="3" s="1"/>
  <c r="G64" i="3"/>
  <c r="E64" i="3"/>
  <c r="M64" i="3" s="1"/>
  <c r="G28" i="3"/>
  <c r="E28" i="3"/>
  <c r="M28" i="3" s="1"/>
  <c r="G220" i="3"/>
  <c r="E220" i="3"/>
  <c r="M220" i="3" s="1"/>
  <c r="G168" i="3"/>
  <c r="E168" i="3"/>
  <c r="M168" i="3" s="1"/>
  <c r="G132" i="3"/>
  <c r="E132" i="3"/>
  <c r="M132" i="3" s="1"/>
  <c r="G193" i="3"/>
  <c r="E193" i="3"/>
  <c r="M193" i="3" s="1"/>
  <c r="G217" i="3"/>
  <c r="E217" i="3"/>
  <c r="M217" i="3" s="1"/>
  <c r="G241" i="3"/>
  <c r="E241" i="3"/>
  <c r="M241" i="3" s="1"/>
  <c r="G22" i="3"/>
  <c r="E22" i="3"/>
  <c r="M22" i="3" s="1"/>
  <c r="G102" i="3"/>
  <c r="E102" i="3"/>
  <c r="M102" i="3" s="1"/>
  <c r="G126" i="3"/>
  <c r="E126" i="3"/>
  <c r="M126" i="3" s="1"/>
  <c r="G150" i="3"/>
  <c r="E150" i="3"/>
  <c r="M150" i="3" s="1"/>
  <c r="G142" i="3"/>
  <c r="E142" i="3"/>
  <c r="M142" i="3" s="1"/>
  <c r="G118" i="3"/>
  <c r="E118" i="3"/>
  <c r="M118" i="3" s="1"/>
  <c r="G226" i="3"/>
  <c r="E226" i="3"/>
  <c r="M226" i="3" s="1"/>
  <c r="G93" i="3"/>
  <c r="E93" i="3"/>
  <c r="M93" i="3" s="1"/>
  <c r="G163" i="3"/>
  <c r="E163" i="3"/>
  <c r="M163" i="3" s="1"/>
  <c r="G18" i="3"/>
  <c r="E18" i="3"/>
  <c r="M18" i="3" s="1"/>
  <c r="G124" i="3"/>
  <c r="E124" i="3"/>
  <c r="M124" i="3" s="1"/>
  <c r="G86" i="3"/>
  <c r="E86" i="3"/>
  <c r="M86" i="3" s="1"/>
  <c r="G233" i="3"/>
  <c r="E233" i="3"/>
  <c r="M233" i="3" s="1"/>
  <c r="G85" i="3"/>
  <c r="E85" i="3"/>
  <c r="M85" i="3" s="1"/>
  <c r="G105" i="3"/>
  <c r="E105" i="3"/>
  <c r="M105" i="3" s="1"/>
  <c r="G91" i="3"/>
  <c r="E91" i="3"/>
  <c r="M91" i="3" s="1"/>
  <c r="G74" i="3"/>
  <c r="E74" i="3"/>
  <c r="M74" i="3" s="1"/>
  <c r="G184" i="3"/>
  <c r="E184" i="3"/>
  <c r="M184" i="3" s="1"/>
  <c r="G103" i="3"/>
  <c r="E103" i="3"/>
  <c r="M103" i="3" s="1"/>
  <c r="G231" i="3"/>
  <c r="E231" i="3"/>
  <c r="M231" i="3" s="1"/>
  <c r="G181" i="3"/>
  <c r="E181" i="3"/>
  <c r="M181" i="3" s="1"/>
  <c r="G117" i="3"/>
  <c r="E117" i="3"/>
  <c r="M117" i="3" s="1"/>
  <c r="G53" i="3"/>
  <c r="E53" i="3"/>
  <c r="M53" i="3" s="1"/>
  <c r="G95" i="3"/>
  <c r="E95" i="3"/>
  <c r="M95" i="3" s="1"/>
  <c r="G44" i="3"/>
  <c r="E44" i="3"/>
  <c r="M44" i="3" s="1"/>
  <c r="G23" i="3"/>
  <c r="E23" i="3"/>
  <c r="M23" i="3" s="1"/>
  <c r="G187" i="3"/>
  <c r="E187" i="3"/>
  <c r="M187" i="3" s="1"/>
  <c r="G123" i="3"/>
  <c r="E123" i="3"/>
  <c r="M123" i="3" s="1"/>
  <c r="G59" i="3"/>
  <c r="E59" i="3"/>
  <c r="M59" i="3" s="1"/>
  <c r="G242" i="3"/>
  <c r="E242" i="3"/>
  <c r="M242" i="3" s="1"/>
  <c r="G170" i="3"/>
  <c r="E170" i="3"/>
  <c r="M170" i="3" s="1"/>
  <c r="G106" i="3"/>
  <c r="E106" i="3"/>
  <c r="M106" i="3" s="1"/>
  <c r="G42" i="3"/>
  <c r="E42" i="3"/>
  <c r="M42" i="3" s="1"/>
  <c r="G224" i="3"/>
  <c r="E224" i="3"/>
  <c r="M224" i="3" s="1"/>
  <c r="G32" i="3"/>
  <c r="E32" i="3"/>
  <c r="M32" i="3" s="1"/>
  <c r="G88" i="3"/>
  <c r="E88" i="3"/>
  <c r="M88" i="3" s="1"/>
  <c r="G52" i="3"/>
  <c r="E52" i="3"/>
  <c r="M52" i="3" s="1"/>
  <c r="H4" i="3"/>
  <c r="F5" i="5" s="1"/>
  <c r="G192" i="3"/>
  <c r="E192" i="3"/>
  <c r="M192" i="3" s="1"/>
  <c r="G156" i="3"/>
  <c r="E156" i="3"/>
  <c r="M156" i="3" s="1"/>
  <c r="G166" i="3"/>
  <c r="E166" i="3"/>
  <c r="M166" i="3" s="1"/>
  <c r="G190" i="3"/>
  <c r="E190" i="3"/>
  <c r="M190" i="3" s="1"/>
  <c r="G214" i="3"/>
  <c r="E214" i="3"/>
  <c r="M214" i="3" s="1"/>
  <c r="G145" i="3"/>
  <c r="E145" i="3"/>
  <c r="M145" i="3" s="1"/>
  <c r="G73" i="3"/>
  <c r="E73" i="3"/>
  <c r="M73" i="3" s="1"/>
  <c r="G97" i="3"/>
  <c r="E97" i="3"/>
  <c r="M97" i="3" s="1"/>
  <c r="G121" i="3"/>
  <c r="E121" i="3"/>
  <c r="M121" i="3" s="1"/>
  <c r="G113" i="3"/>
  <c r="E113" i="3"/>
  <c r="M113" i="3" s="1"/>
  <c r="G63" i="3"/>
  <c r="E63" i="3"/>
  <c r="M63" i="3" s="1"/>
  <c r="G236" i="3"/>
  <c r="E236" i="3"/>
  <c r="M236" i="3" s="1"/>
  <c r="G157" i="3"/>
  <c r="E157" i="3"/>
  <c r="M157" i="3" s="1"/>
  <c r="G227" i="3"/>
  <c r="E227" i="3"/>
  <c r="M227" i="3" s="1"/>
  <c r="G210" i="3"/>
  <c r="E210" i="3"/>
  <c r="M210" i="3" s="1"/>
  <c r="G167" i="3"/>
  <c r="E167" i="3"/>
  <c r="M167" i="3" s="1"/>
  <c r="G228" i="3"/>
  <c r="E228" i="3"/>
  <c r="M228" i="3" s="1"/>
  <c r="G209" i="3"/>
  <c r="E209" i="3"/>
  <c r="M209" i="3" s="1"/>
  <c r="G31" i="3"/>
  <c r="E31" i="3"/>
  <c r="M31" i="3" s="1"/>
  <c r="G173" i="3"/>
  <c r="E173" i="3"/>
  <c r="M173" i="3" s="1"/>
  <c r="G109" i="3"/>
  <c r="E109" i="3"/>
  <c r="M109" i="3" s="1"/>
  <c r="G45" i="3"/>
  <c r="E45" i="3"/>
  <c r="M45" i="3" s="1"/>
  <c r="G212" i="3"/>
  <c r="E212" i="3"/>
  <c r="M212" i="3" s="1"/>
  <c r="G20" i="3"/>
  <c r="E20" i="3"/>
  <c r="M20" i="3" s="1"/>
  <c r="G179" i="3"/>
  <c r="E179" i="3"/>
  <c r="M179" i="3" s="1"/>
  <c r="G115" i="3"/>
  <c r="E115" i="3"/>
  <c r="M115" i="3" s="1"/>
  <c r="G51" i="3"/>
  <c r="E51" i="3"/>
  <c r="M51" i="3" s="1"/>
  <c r="G234" i="3"/>
  <c r="E234" i="3"/>
  <c r="M234" i="3" s="1"/>
  <c r="G162" i="3"/>
  <c r="E162" i="3"/>
  <c r="M162" i="3" s="1"/>
  <c r="G98" i="3"/>
  <c r="E98" i="3"/>
  <c r="M98" i="3" s="1"/>
  <c r="G34" i="3"/>
  <c r="E34" i="3"/>
  <c r="M34" i="3" s="1"/>
  <c r="G200" i="3"/>
  <c r="E200" i="3"/>
  <c r="M200" i="3" s="1"/>
  <c r="G112" i="3"/>
  <c r="E112" i="3"/>
  <c r="M112" i="3" s="1"/>
  <c r="G76" i="3"/>
  <c r="E76" i="3"/>
  <c r="M76" i="3" s="1"/>
  <c r="G24" i="3"/>
  <c r="E24" i="3"/>
  <c r="M24" i="3" s="1"/>
  <c r="G216" i="3"/>
  <c r="E216" i="3"/>
  <c r="M216" i="3" s="1"/>
  <c r="G180" i="3"/>
  <c r="E180" i="3"/>
  <c r="M180" i="3" s="1"/>
  <c r="G137" i="3"/>
  <c r="E137" i="3"/>
  <c r="M137" i="3" s="1"/>
  <c r="G161" i="3"/>
  <c r="E161" i="3"/>
  <c r="M161" i="3" s="1"/>
  <c r="G185" i="3"/>
  <c r="E185" i="3"/>
  <c r="M185" i="3" s="1"/>
  <c r="G89" i="3"/>
  <c r="E89" i="3"/>
  <c r="M89" i="3" s="1"/>
  <c r="G46" i="3"/>
  <c r="E46" i="3"/>
  <c r="M46" i="3" s="1"/>
  <c r="G70" i="3"/>
  <c r="E70" i="3"/>
  <c r="M70" i="3" s="1"/>
  <c r="G94" i="3"/>
  <c r="E94" i="3"/>
  <c r="M94" i="3" s="1"/>
  <c r="G87" i="3"/>
  <c r="E87" i="3"/>
  <c r="M87" i="3" s="1"/>
  <c r="G38" i="3"/>
  <c r="E38" i="3"/>
  <c r="M38" i="3" s="1"/>
  <c r="G165" i="3"/>
  <c r="E165" i="3"/>
  <c r="M165" i="3" s="1"/>
  <c r="G101" i="3"/>
  <c r="E101" i="3"/>
  <c r="M101" i="3" s="1"/>
  <c r="G37" i="3"/>
  <c r="E37" i="3"/>
  <c r="M37" i="3" s="1"/>
  <c r="G188" i="3"/>
  <c r="E188" i="3"/>
  <c r="M188" i="3" s="1"/>
  <c r="G225" i="3"/>
  <c r="E225" i="3"/>
  <c r="M225" i="3" s="1"/>
  <c r="G171" i="3"/>
  <c r="E171" i="3"/>
  <c r="M171" i="3" s="1"/>
  <c r="G107" i="3"/>
  <c r="E107" i="3"/>
  <c r="M107" i="3" s="1"/>
  <c r="G43" i="3"/>
  <c r="E43" i="3"/>
  <c r="M43" i="3" s="1"/>
  <c r="G218" i="3"/>
  <c r="E218" i="3"/>
  <c r="M218" i="3" s="1"/>
  <c r="G154" i="3"/>
  <c r="E154" i="3"/>
  <c r="M154" i="3" s="1"/>
  <c r="G90" i="3"/>
  <c r="E90" i="3"/>
  <c r="M90" i="3" s="1"/>
  <c r="G26" i="3"/>
  <c r="E26" i="3"/>
  <c r="M26" i="3" s="1"/>
  <c r="G176" i="3"/>
  <c r="E176" i="3"/>
  <c r="M176" i="3" s="1"/>
  <c r="G239" i="3"/>
  <c r="E239" i="3"/>
  <c r="M239" i="3" s="1"/>
  <c r="G136" i="3"/>
  <c r="E136" i="3"/>
  <c r="M136" i="3" s="1"/>
  <c r="G100" i="3"/>
  <c r="E100" i="3"/>
  <c r="M100" i="3" s="1"/>
  <c r="G48" i="3"/>
  <c r="E48" i="3"/>
  <c r="M48" i="3" s="1"/>
  <c r="G240" i="3"/>
  <c r="E240" i="3"/>
  <c r="M240" i="3" s="1"/>
  <c r="G204" i="3"/>
  <c r="E204" i="3"/>
  <c r="M204" i="3" s="1"/>
  <c r="G111" i="3"/>
  <c r="E111" i="3"/>
  <c r="M111" i="3" s="1"/>
  <c r="G135" i="3"/>
  <c r="E135" i="3"/>
  <c r="M135" i="3" s="1"/>
  <c r="G159" i="3"/>
  <c r="E159" i="3"/>
  <c r="M159" i="3" s="1"/>
  <c r="G238" i="3"/>
  <c r="E238" i="3"/>
  <c r="M238" i="3" s="1"/>
  <c r="G17" i="3"/>
  <c r="E17" i="3"/>
  <c r="M17" i="3" s="1"/>
  <c r="G41" i="3"/>
  <c r="E41" i="3"/>
  <c r="M41" i="3" s="1"/>
  <c r="G65" i="3"/>
  <c r="E65" i="3"/>
  <c r="M65" i="3" s="1"/>
  <c r="G62" i="3"/>
  <c r="E62" i="3"/>
  <c r="M62" i="3" s="1"/>
  <c r="G235" i="3"/>
  <c r="E235" i="3"/>
  <c r="M235" i="3" s="1"/>
  <c r="G229" i="3"/>
  <c r="E229" i="3"/>
  <c r="M229" i="3" s="1"/>
  <c r="H5" i="3" l="1"/>
  <c r="H6" i="3" s="1"/>
  <c r="E22" i="1"/>
  <c r="B4" i="2"/>
  <c r="L5" i="3" s="1"/>
  <c r="C4" i="2"/>
  <c r="D4" i="2"/>
  <c r="B5" i="2"/>
  <c r="L6" i="3" s="1"/>
  <c r="C5" i="2"/>
  <c r="D5" i="2"/>
  <c r="B6" i="2"/>
  <c r="L7" i="3" s="1"/>
  <c r="C6" i="2"/>
  <c r="D6" i="2"/>
  <c r="B7" i="2"/>
  <c r="L8" i="3" s="1"/>
  <c r="C7" i="2"/>
  <c r="D7" i="2"/>
  <c r="B8" i="2"/>
  <c r="L9" i="3" s="1"/>
  <c r="C8" i="2"/>
  <c r="D8" i="2"/>
  <c r="B9" i="2"/>
  <c r="L10" i="3" s="1"/>
  <c r="C9" i="2"/>
  <c r="D9" i="2"/>
  <c r="B10" i="2"/>
  <c r="L11" i="3" s="1"/>
  <c r="C10" i="2"/>
  <c r="D10" i="2"/>
  <c r="B11" i="2"/>
  <c r="L12" i="3" s="1"/>
  <c r="C11" i="2"/>
  <c r="D11" i="2"/>
  <c r="B12" i="2"/>
  <c r="L13" i="3" s="1"/>
  <c r="C12" i="2"/>
  <c r="D12" i="2"/>
  <c r="B13" i="2"/>
  <c r="L14" i="3" s="1"/>
  <c r="C13" i="2"/>
  <c r="D13" i="2"/>
  <c r="B14" i="2"/>
  <c r="L15" i="3" s="1"/>
  <c r="C14" i="2"/>
  <c r="D14" i="2"/>
  <c r="B15" i="2"/>
  <c r="L16" i="3" s="1"/>
  <c r="C15" i="2"/>
  <c r="D15" i="2"/>
  <c r="B16" i="2"/>
  <c r="L17" i="3" s="1"/>
  <c r="C16" i="2"/>
  <c r="D16" i="2"/>
  <c r="B17" i="2"/>
  <c r="L18" i="3" s="1"/>
  <c r="C17" i="2"/>
  <c r="D17" i="2"/>
  <c r="B18" i="2"/>
  <c r="L19" i="3" s="1"/>
  <c r="C18" i="2"/>
  <c r="D18" i="2"/>
  <c r="B19" i="2"/>
  <c r="L20" i="3" s="1"/>
  <c r="C19" i="2"/>
  <c r="D19" i="2"/>
  <c r="B20" i="2"/>
  <c r="L21" i="3" s="1"/>
  <c r="C20" i="2"/>
  <c r="D20" i="2"/>
  <c r="B21" i="2"/>
  <c r="L22" i="3" s="1"/>
  <c r="C21" i="2"/>
  <c r="D21" i="2"/>
  <c r="B22" i="2"/>
  <c r="L23" i="3" s="1"/>
  <c r="C22" i="2"/>
  <c r="D22" i="2"/>
  <c r="B23" i="2"/>
  <c r="L24" i="3" s="1"/>
  <c r="C23" i="2"/>
  <c r="D23" i="2"/>
  <c r="B24" i="2"/>
  <c r="L25" i="3" s="1"/>
  <c r="C24" i="2"/>
  <c r="D24" i="2"/>
  <c r="B25" i="2"/>
  <c r="L26" i="3" s="1"/>
  <c r="C25" i="2"/>
  <c r="D25" i="2"/>
  <c r="B26" i="2"/>
  <c r="L27" i="3" s="1"/>
  <c r="C26" i="2"/>
  <c r="D26" i="2"/>
  <c r="B27" i="2"/>
  <c r="L28" i="3" s="1"/>
  <c r="C27" i="2"/>
  <c r="D27" i="2"/>
  <c r="B28" i="2"/>
  <c r="L29" i="3" s="1"/>
  <c r="C28" i="2"/>
  <c r="D28" i="2"/>
  <c r="B29" i="2"/>
  <c r="L30" i="3" s="1"/>
  <c r="C29" i="2"/>
  <c r="D29" i="2"/>
  <c r="B30" i="2"/>
  <c r="L31" i="3" s="1"/>
  <c r="C30" i="2"/>
  <c r="D30" i="2"/>
  <c r="B31" i="2"/>
  <c r="L32" i="3" s="1"/>
  <c r="C31" i="2"/>
  <c r="D31" i="2"/>
  <c r="B32" i="2"/>
  <c r="L33" i="3" s="1"/>
  <c r="C32" i="2"/>
  <c r="D32" i="2"/>
  <c r="B33" i="2"/>
  <c r="L34" i="3" s="1"/>
  <c r="C33" i="2"/>
  <c r="D33" i="2"/>
  <c r="B34" i="2"/>
  <c r="L35" i="3" s="1"/>
  <c r="C34" i="2"/>
  <c r="D34" i="2"/>
  <c r="B35" i="2"/>
  <c r="L36" i="3" s="1"/>
  <c r="C35" i="2"/>
  <c r="D35" i="2"/>
  <c r="B36" i="2"/>
  <c r="L37" i="3" s="1"/>
  <c r="C36" i="2"/>
  <c r="D36" i="2"/>
  <c r="B37" i="2"/>
  <c r="L38" i="3" s="1"/>
  <c r="C37" i="2"/>
  <c r="D37" i="2"/>
  <c r="B38" i="2"/>
  <c r="L39" i="3" s="1"/>
  <c r="C38" i="2"/>
  <c r="D38" i="2"/>
  <c r="B39" i="2"/>
  <c r="L40" i="3" s="1"/>
  <c r="C39" i="2"/>
  <c r="D39" i="2"/>
  <c r="B40" i="2"/>
  <c r="L41" i="3" s="1"/>
  <c r="C40" i="2"/>
  <c r="D40" i="2"/>
  <c r="B41" i="2"/>
  <c r="L42" i="3" s="1"/>
  <c r="C41" i="2"/>
  <c r="D41" i="2"/>
  <c r="B42" i="2"/>
  <c r="L43" i="3" s="1"/>
  <c r="C42" i="2"/>
  <c r="D42" i="2"/>
  <c r="B43" i="2"/>
  <c r="L44" i="3" s="1"/>
  <c r="C43" i="2"/>
  <c r="D43" i="2"/>
  <c r="B44" i="2"/>
  <c r="L45" i="3" s="1"/>
  <c r="C44" i="2"/>
  <c r="D44" i="2"/>
  <c r="B45" i="2"/>
  <c r="L46" i="3" s="1"/>
  <c r="C45" i="2"/>
  <c r="D45" i="2"/>
  <c r="B46" i="2"/>
  <c r="L47" i="3" s="1"/>
  <c r="C46" i="2"/>
  <c r="D46" i="2"/>
  <c r="B47" i="2"/>
  <c r="L48" i="3" s="1"/>
  <c r="C47" i="2"/>
  <c r="D47" i="2"/>
  <c r="B48" i="2"/>
  <c r="L49" i="3" s="1"/>
  <c r="C48" i="2"/>
  <c r="D48" i="2"/>
  <c r="B49" i="2"/>
  <c r="L50" i="3" s="1"/>
  <c r="C49" i="2"/>
  <c r="D49" i="2"/>
  <c r="B50" i="2"/>
  <c r="L51" i="3" s="1"/>
  <c r="C50" i="2"/>
  <c r="D50" i="2"/>
  <c r="B51" i="2"/>
  <c r="L52" i="3" s="1"/>
  <c r="C51" i="2"/>
  <c r="D51" i="2"/>
  <c r="B52" i="2"/>
  <c r="L53" i="3" s="1"/>
  <c r="C52" i="2"/>
  <c r="D52" i="2"/>
  <c r="B53" i="2"/>
  <c r="L54" i="3" s="1"/>
  <c r="C53" i="2"/>
  <c r="D53" i="2"/>
  <c r="B54" i="2"/>
  <c r="L55" i="3" s="1"/>
  <c r="C54" i="2"/>
  <c r="D54" i="2"/>
  <c r="B55" i="2"/>
  <c r="L56" i="3" s="1"/>
  <c r="C55" i="2"/>
  <c r="D55" i="2"/>
  <c r="B56" i="2"/>
  <c r="L57" i="3" s="1"/>
  <c r="C56" i="2"/>
  <c r="D56" i="2"/>
  <c r="B57" i="2"/>
  <c r="L58" i="3" s="1"/>
  <c r="C57" i="2"/>
  <c r="D57" i="2"/>
  <c r="B58" i="2"/>
  <c r="L59" i="3" s="1"/>
  <c r="C58" i="2"/>
  <c r="D58" i="2"/>
  <c r="B59" i="2"/>
  <c r="L60" i="3" s="1"/>
  <c r="C59" i="2"/>
  <c r="D59" i="2"/>
  <c r="B60" i="2"/>
  <c r="L61" i="3" s="1"/>
  <c r="C60" i="2"/>
  <c r="D60" i="2"/>
  <c r="B61" i="2"/>
  <c r="L62" i="3" s="1"/>
  <c r="C61" i="2"/>
  <c r="D61" i="2"/>
  <c r="B62" i="2"/>
  <c r="L63" i="3" s="1"/>
  <c r="C62" i="2"/>
  <c r="D62" i="2"/>
  <c r="B63" i="2"/>
  <c r="L64" i="3" s="1"/>
  <c r="C63" i="2"/>
  <c r="D63" i="2"/>
  <c r="B64" i="2"/>
  <c r="L65" i="3" s="1"/>
  <c r="C64" i="2"/>
  <c r="D64" i="2"/>
  <c r="B65" i="2"/>
  <c r="L66" i="3" s="1"/>
  <c r="C65" i="2"/>
  <c r="D65" i="2"/>
  <c r="B66" i="2"/>
  <c r="L67" i="3" s="1"/>
  <c r="C66" i="2"/>
  <c r="D66" i="2"/>
  <c r="B67" i="2"/>
  <c r="L68" i="3" s="1"/>
  <c r="C67" i="2"/>
  <c r="D67" i="2"/>
  <c r="B68" i="2"/>
  <c r="L69" i="3" s="1"/>
  <c r="C68" i="2"/>
  <c r="D68" i="2"/>
  <c r="B69" i="2"/>
  <c r="L70" i="3" s="1"/>
  <c r="C69" i="2"/>
  <c r="D69" i="2"/>
  <c r="B70" i="2"/>
  <c r="L71" i="3" s="1"/>
  <c r="C70" i="2"/>
  <c r="D70" i="2"/>
  <c r="B71" i="2"/>
  <c r="L72" i="3" s="1"/>
  <c r="C71" i="2"/>
  <c r="D71" i="2"/>
  <c r="B72" i="2"/>
  <c r="L73" i="3" s="1"/>
  <c r="C72" i="2"/>
  <c r="D72" i="2"/>
  <c r="B73" i="2"/>
  <c r="L74" i="3" s="1"/>
  <c r="C73" i="2"/>
  <c r="D73" i="2"/>
  <c r="B74" i="2"/>
  <c r="L75" i="3" s="1"/>
  <c r="C74" i="2"/>
  <c r="D74" i="2"/>
  <c r="B75" i="2"/>
  <c r="L76" i="3" s="1"/>
  <c r="C75" i="2"/>
  <c r="D75" i="2"/>
  <c r="B76" i="2"/>
  <c r="L77" i="3" s="1"/>
  <c r="C76" i="2"/>
  <c r="D76" i="2"/>
  <c r="B77" i="2"/>
  <c r="L78" i="3" s="1"/>
  <c r="C77" i="2"/>
  <c r="D77" i="2"/>
  <c r="B78" i="2"/>
  <c r="L79" i="3" s="1"/>
  <c r="C78" i="2"/>
  <c r="D78" i="2"/>
  <c r="B79" i="2"/>
  <c r="L80" i="3" s="1"/>
  <c r="C79" i="2"/>
  <c r="D79" i="2"/>
  <c r="B80" i="2"/>
  <c r="L81" i="3" s="1"/>
  <c r="C80" i="2"/>
  <c r="D80" i="2"/>
  <c r="B81" i="2"/>
  <c r="L82" i="3" s="1"/>
  <c r="C81" i="2"/>
  <c r="D81" i="2"/>
  <c r="B82" i="2"/>
  <c r="L83" i="3" s="1"/>
  <c r="C82" i="2"/>
  <c r="D82" i="2"/>
  <c r="B83" i="2"/>
  <c r="L84" i="3" s="1"/>
  <c r="C83" i="2"/>
  <c r="D83" i="2"/>
  <c r="B84" i="2"/>
  <c r="L85" i="3" s="1"/>
  <c r="C84" i="2"/>
  <c r="D84" i="2"/>
  <c r="B85" i="2"/>
  <c r="L86" i="3" s="1"/>
  <c r="C85" i="2"/>
  <c r="D85" i="2"/>
  <c r="B86" i="2"/>
  <c r="L87" i="3" s="1"/>
  <c r="C86" i="2"/>
  <c r="D86" i="2"/>
  <c r="B87" i="2"/>
  <c r="L88" i="3" s="1"/>
  <c r="C87" i="2"/>
  <c r="D87" i="2"/>
  <c r="B88" i="2"/>
  <c r="L89" i="3" s="1"/>
  <c r="C88" i="2"/>
  <c r="D88" i="2"/>
  <c r="B89" i="2"/>
  <c r="L90" i="3" s="1"/>
  <c r="C89" i="2"/>
  <c r="D89" i="2"/>
  <c r="B90" i="2"/>
  <c r="L91" i="3" s="1"/>
  <c r="C90" i="2"/>
  <c r="D90" i="2"/>
  <c r="B91" i="2"/>
  <c r="L92" i="3" s="1"/>
  <c r="C91" i="2"/>
  <c r="D91" i="2"/>
  <c r="B92" i="2"/>
  <c r="L93" i="3" s="1"/>
  <c r="C92" i="2"/>
  <c r="D92" i="2"/>
  <c r="B93" i="2"/>
  <c r="L94" i="3" s="1"/>
  <c r="C93" i="2"/>
  <c r="D93" i="2"/>
  <c r="B94" i="2"/>
  <c r="L95" i="3" s="1"/>
  <c r="C94" i="2"/>
  <c r="D94" i="2"/>
  <c r="B95" i="2"/>
  <c r="L96" i="3" s="1"/>
  <c r="C95" i="2"/>
  <c r="D95" i="2"/>
  <c r="B96" i="2"/>
  <c r="L97" i="3" s="1"/>
  <c r="C96" i="2"/>
  <c r="D96" i="2"/>
  <c r="B97" i="2"/>
  <c r="L98" i="3" s="1"/>
  <c r="C97" i="2"/>
  <c r="D97" i="2"/>
  <c r="B98" i="2"/>
  <c r="L99" i="3" s="1"/>
  <c r="C98" i="2"/>
  <c r="D98" i="2"/>
  <c r="B99" i="2"/>
  <c r="L100" i="3" s="1"/>
  <c r="C99" i="2"/>
  <c r="D99" i="2"/>
  <c r="B100" i="2"/>
  <c r="L101" i="3" s="1"/>
  <c r="C100" i="2"/>
  <c r="D100" i="2"/>
  <c r="B101" i="2"/>
  <c r="L102" i="3" s="1"/>
  <c r="C101" i="2"/>
  <c r="D101" i="2"/>
  <c r="B102" i="2"/>
  <c r="L103" i="3" s="1"/>
  <c r="C102" i="2"/>
  <c r="D102" i="2"/>
  <c r="B103" i="2"/>
  <c r="L104" i="3" s="1"/>
  <c r="C103" i="2"/>
  <c r="D103" i="2"/>
  <c r="B104" i="2"/>
  <c r="L105" i="3" s="1"/>
  <c r="C104" i="2"/>
  <c r="D104" i="2"/>
  <c r="B105" i="2"/>
  <c r="L106" i="3" s="1"/>
  <c r="C105" i="2"/>
  <c r="D105" i="2"/>
  <c r="B106" i="2"/>
  <c r="L107" i="3" s="1"/>
  <c r="C106" i="2"/>
  <c r="D106" i="2"/>
  <c r="B107" i="2"/>
  <c r="L108" i="3" s="1"/>
  <c r="C107" i="2"/>
  <c r="D107" i="2"/>
  <c r="B108" i="2"/>
  <c r="L109" i="3" s="1"/>
  <c r="C108" i="2"/>
  <c r="D108" i="2"/>
  <c r="B109" i="2"/>
  <c r="L110" i="3" s="1"/>
  <c r="C109" i="2"/>
  <c r="D109" i="2"/>
  <c r="B110" i="2"/>
  <c r="L111" i="3" s="1"/>
  <c r="C110" i="2"/>
  <c r="D110" i="2"/>
  <c r="B111" i="2"/>
  <c r="L112" i="3" s="1"/>
  <c r="C111" i="2"/>
  <c r="D111" i="2"/>
  <c r="B112" i="2"/>
  <c r="L113" i="3" s="1"/>
  <c r="C112" i="2"/>
  <c r="D112" i="2"/>
  <c r="B113" i="2"/>
  <c r="L114" i="3" s="1"/>
  <c r="C113" i="2"/>
  <c r="D113" i="2"/>
  <c r="B114" i="2"/>
  <c r="L115" i="3" s="1"/>
  <c r="C114" i="2"/>
  <c r="D114" i="2"/>
  <c r="B115" i="2"/>
  <c r="L116" i="3" s="1"/>
  <c r="C115" i="2"/>
  <c r="D115" i="2"/>
  <c r="B116" i="2"/>
  <c r="L117" i="3" s="1"/>
  <c r="C116" i="2"/>
  <c r="D116" i="2"/>
  <c r="B117" i="2"/>
  <c r="L118" i="3" s="1"/>
  <c r="C117" i="2"/>
  <c r="D117" i="2"/>
  <c r="B118" i="2"/>
  <c r="L119" i="3" s="1"/>
  <c r="C118" i="2"/>
  <c r="D118" i="2"/>
  <c r="B119" i="2"/>
  <c r="L120" i="3" s="1"/>
  <c r="C119" i="2"/>
  <c r="D119" i="2"/>
  <c r="B120" i="2"/>
  <c r="L121" i="3" s="1"/>
  <c r="C120" i="2"/>
  <c r="D120" i="2"/>
  <c r="B121" i="2"/>
  <c r="L122" i="3" s="1"/>
  <c r="C121" i="2"/>
  <c r="D121" i="2"/>
  <c r="B3" i="2"/>
  <c r="L4" i="3" s="1"/>
  <c r="D3" i="2"/>
  <c r="C3" i="2"/>
  <c r="D2" i="2"/>
  <c r="C2" i="2"/>
  <c r="E2" i="2" s="1"/>
  <c r="B2" i="2"/>
  <c r="L3" i="3" l="1"/>
  <c r="N3" i="3" s="1"/>
  <c r="G4" i="5" s="1"/>
  <c r="H4" i="5" s="1"/>
  <c r="E23" i="1"/>
  <c r="F6" i="5"/>
  <c r="H7" i="3"/>
  <c r="F7" i="5"/>
  <c r="E25" i="1"/>
  <c r="E24" i="1"/>
  <c r="E3" i="2"/>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E109" i="2" s="1"/>
  <c r="E110" i="2" s="1"/>
  <c r="E111" i="2" s="1"/>
  <c r="E112" i="2" s="1"/>
  <c r="E113" i="2" s="1"/>
  <c r="E114" i="2" s="1"/>
  <c r="E115" i="2" s="1"/>
  <c r="E116" i="2" s="1"/>
  <c r="E117" i="2" s="1"/>
  <c r="E118" i="2" s="1"/>
  <c r="E119" i="2" s="1"/>
  <c r="E120" i="2" s="1"/>
  <c r="E121" i="2" s="1"/>
  <c r="E122" i="2" s="1"/>
  <c r="E123" i="2" s="1"/>
  <c r="E124" i="2" s="1"/>
  <c r="E125" i="2" s="1"/>
  <c r="E126" i="2" s="1"/>
  <c r="E127" i="2" s="1"/>
  <c r="E128" i="2" s="1"/>
  <c r="E129" i="2" s="1"/>
  <c r="E130" i="2" s="1"/>
  <c r="E131" i="2" s="1"/>
  <c r="E132" i="2" s="1"/>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4"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4"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E234" i="2" s="1"/>
  <c r="E235" i="2" s="1"/>
  <c r="E236" i="2" s="1"/>
  <c r="E237" i="2" s="1"/>
  <c r="E238" i="2" s="1"/>
  <c r="E239" i="2" s="1"/>
  <c r="E240" i="2" s="1"/>
  <c r="E241" i="2" s="1"/>
  <c r="N4" i="3" l="1"/>
  <c r="N5" i="3" s="1"/>
  <c r="H8" i="3"/>
  <c r="F8" i="5"/>
  <c r="G5" i="5" l="1"/>
  <c r="H5" i="5" s="1"/>
  <c r="H9" i="3"/>
  <c r="F9" i="5"/>
  <c r="N6" i="3"/>
  <c r="G6" i="5"/>
  <c r="H6" i="5" s="1"/>
  <c r="H10" i="3" l="1"/>
  <c r="F10" i="5"/>
  <c r="N7" i="3"/>
  <c r="G7" i="5"/>
  <c r="H7" i="5" s="1"/>
  <c r="H11" i="3" l="1"/>
  <c r="F11" i="5"/>
  <c r="N8" i="3"/>
  <c r="G8" i="5"/>
  <c r="H8" i="5" s="1"/>
  <c r="H12" i="3" l="1"/>
  <c r="F12" i="5"/>
  <c r="N9" i="3"/>
  <c r="G9" i="5"/>
  <c r="H9" i="5" s="1"/>
  <c r="H13" i="3" l="1"/>
  <c r="F13" i="5"/>
  <c r="N10" i="3"/>
  <c r="G10" i="5"/>
  <c r="H10" i="5" s="1"/>
  <c r="H14" i="3" l="1"/>
  <c r="F14" i="5"/>
  <c r="N11" i="3"/>
  <c r="G11" i="5"/>
  <c r="H11" i="5" s="1"/>
  <c r="H15" i="3" l="1"/>
  <c r="F15" i="5"/>
  <c r="N12" i="3"/>
  <c r="G12" i="5"/>
  <c r="H12" i="5" s="1"/>
  <c r="H16" i="3" l="1"/>
  <c r="F16" i="5"/>
  <c r="N13" i="3"/>
  <c r="G13" i="5"/>
  <c r="H13" i="5" s="1"/>
  <c r="H17" i="3" l="1"/>
  <c r="F17" i="5"/>
  <c r="N14" i="3"/>
  <c r="G14" i="5"/>
  <c r="H14" i="5" s="1"/>
  <c r="H18" i="3" l="1"/>
  <c r="F18" i="5"/>
  <c r="N15" i="3"/>
  <c r="G15" i="5"/>
  <c r="H15" i="5" s="1"/>
  <c r="H19" i="3" l="1"/>
  <c r="F19" i="5"/>
  <c r="N16" i="3"/>
  <c r="G16" i="5"/>
  <c r="H16" i="5" s="1"/>
  <c r="H20" i="3" l="1"/>
  <c r="F20" i="5"/>
  <c r="N17" i="3"/>
  <c r="G17" i="5"/>
  <c r="H17" i="5" s="1"/>
  <c r="H21" i="3" l="1"/>
  <c r="F21" i="5"/>
  <c r="N18" i="3"/>
  <c r="G18" i="5"/>
  <c r="H18" i="5" s="1"/>
  <c r="H22" i="3" l="1"/>
  <c r="F22" i="5"/>
  <c r="N19" i="3"/>
  <c r="G19" i="5"/>
  <c r="H19" i="5" s="1"/>
  <c r="H23" i="3" l="1"/>
  <c r="F23" i="5"/>
  <c r="N20" i="3"/>
  <c r="G20" i="5"/>
  <c r="H20" i="5" s="1"/>
  <c r="H24" i="3" l="1"/>
  <c r="F24" i="5"/>
  <c r="N21" i="3"/>
  <c r="G21" i="5"/>
  <c r="H21" i="5" s="1"/>
  <c r="H25" i="3" l="1"/>
  <c r="F25" i="5"/>
  <c r="N22" i="3"/>
  <c r="G22" i="5"/>
  <c r="H22" i="5" s="1"/>
  <c r="H26" i="3" l="1"/>
  <c r="F26" i="5"/>
  <c r="N23" i="3"/>
  <c r="G23" i="5"/>
  <c r="H23" i="5" s="1"/>
  <c r="H27" i="3" l="1"/>
  <c r="F27" i="5"/>
  <c r="N24" i="3"/>
  <c r="G24" i="5"/>
  <c r="H24" i="5" s="1"/>
  <c r="H28" i="3" l="1"/>
  <c r="F28" i="5"/>
  <c r="N25" i="3"/>
  <c r="G25" i="5"/>
  <c r="H25" i="5" s="1"/>
  <c r="H29" i="3" l="1"/>
  <c r="F29" i="5"/>
  <c r="N26" i="3"/>
  <c r="G26" i="5"/>
  <c r="H26" i="5" s="1"/>
  <c r="H30" i="3" l="1"/>
  <c r="F30" i="5"/>
  <c r="N27" i="3"/>
  <c r="G27" i="5"/>
  <c r="H27" i="5" s="1"/>
  <c r="H31" i="3" l="1"/>
  <c r="F31" i="5"/>
  <c r="N28" i="3"/>
  <c r="G28" i="5"/>
  <c r="H28" i="5" s="1"/>
  <c r="H32" i="3" l="1"/>
  <c r="F32" i="5"/>
  <c r="N29" i="3"/>
  <c r="G29" i="5"/>
  <c r="H29" i="5" s="1"/>
  <c r="H33" i="3" l="1"/>
  <c r="F33" i="5"/>
  <c r="N30" i="3"/>
  <c r="G30" i="5"/>
  <c r="H30" i="5" s="1"/>
  <c r="H34" i="3" l="1"/>
  <c r="F34" i="5"/>
  <c r="N31" i="3"/>
  <c r="G31" i="5"/>
  <c r="H31" i="5" s="1"/>
  <c r="H35" i="3" l="1"/>
  <c r="F35" i="5"/>
  <c r="N32" i="3"/>
  <c r="G32" i="5"/>
  <c r="H32" i="5" s="1"/>
  <c r="H36" i="3" l="1"/>
  <c r="F36" i="5"/>
  <c r="N33" i="3"/>
  <c r="G33" i="5"/>
  <c r="H33" i="5" s="1"/>
  <c r="H37" i="3" l="1"/>
  <c r="F37" i="5"/>
  <c r="N34" i="3"/>
  <c r="G34" i="5"/>
  <c r="H34" i="5" s="1"/>
  <c r="H38" i="3" l="1"/>
  <c r="F38" i="5"/>
  <c r="N35" i="3"/>
  <c r="G35" i="5"/>
  <c r="H35" i="5" s="1"/>
  <c r="H39" i="3" l="1"/>
  <c r="F39" i="5"/>
  <c r="N36" i="3"/>
  <c r="G36" i="5"/>
  <c r="H36" i="5" s="1"/>
  <c r="H40" i="3" l="1"/>
  <c r="F40" i="5"/>
  <c r="N37" i="3"/>
  <c r="G37" i="5"/>
  <c r="H37" i="5" s="1"/>
  <c r="H41" i="3" l="1"/>
  <c r="F41" i="5"/>
  <c r="N38" i="3"/>
  <c r="G38" i="5"/>
  <c r="H38" i="5" s="1"/>
  <c r="H42" i="3" l="1"/>
  <c r="F42" i="5"/>
  <c r="N39" i="3"/>
  <c r="G39" i="5"/>
  <c r="H39" i="5" s="1"/>
  <c r="H43" i="3" l="1"/>
  <c r="F43" i="5"/>
  <c r="N40" i="3"/>
  <c r="G40" i="5"/>
  <c r="H40" i="5" s="1"/>
  <c r="H44" i="3" l="1"/>
  <c r="F44" i="5"/>
  <c r="N41" i="3"/>
  <c r="G41" i="5"/>
  <c r="H41" i="5" s="1"/>
  <c r="H45" i="3" l="1"/>
  <c r="F45" i="5"/>
  <c r="N42" i="3"/>
  <c r="G42" i="5"/>
  <c r="H42" i="5" s="1"/>
  <c r="H46" i="3" l="1"/>
  <c r="F46" i="5"/>
  <c r="N43" i="3"/>
  <c r="G43" i="5"/>
  <c r="H43" i="5" s="1"/>
  <c r="H47" i="3" l="1"/>
  <c r="F47" i="5"/>
  <c r="N44" i="3"/>
  <c r="G44" i="5"/>
  <c r="H44" i="5" s="1"/>
  <c r="H48" i="3" l="1"/>
  <c r="F48" i="5"/>
  <c r="N45" i="3"/>
  <c r="G45" i="5"/>
  <c r="H45" i="5" s="1"/>
  <c r="H49" i="3" l="1"/>
  <c r="F49" i="5"/>
  <c r="N46" i="3"/>
  <c r="G46" i="5"/>
  <c r="H46" i="5" s="1"/>
  <c r="H50" i="3" l="1"/>
  <c r="F50" i="5"/>
  <c r="N47" i="3"/>
  <c r="G47" i="5"/>
  <c r="H47" i="5" s="1"/>
  <c r="H51" i="3" l="1"/>
  <c r="F51" i="5"/>
  <c r="N48" i="3"/>
  <c r="G48" i="5"/>
  <c r="H48" i="5" s="1"/>
  <c r="H52" i="3" l="1"/>
  <c r="F52" i="5"/>
  <c r="N49" i="3"/>
  <c r="G49" i="5"/>
  <c r="H49" i="5" s="1"/>
  <c r="H53" i="3" l="1"/>
  <c r="F53" i="5"/>
  <c r="N50" i="3"/>
  <c r="G50" i="5"/>
  <c r="H50" i="5" s="1"/>
  <c r="H54" i="3" l="1"/>
  <c r="F54" i="5"/>
  <c r="N51" i="3"/>
  <c r="G51" i="5"/>
  <c r="H51" i="5" s="1"/>
  <c r="H55" i="3" l="1"/>
  <c r="F55" i="5"/>
  <c r="N52" i="3"/>
  <c r="G52" i="5"/>
  <c r="H52" i="5" s="1"/>
  <c r="H56" i="3" l="1"/>
  <c r="F56" i="5"/>
  <c r="N53" i="3"/>
  <c r="G53" i="5"/>
  <c r="H53" i="5" s="1"/>
  <c r="H57" i="3" l="1"/>
  <c r="F57" i="5"/>
  <c r="N54" i="3"/>
  <c r="G54" i="5"/>
  <c r="H54" i="5" s="1"/>
  <c r="H58" i="3" l="1"/>
  <c r="F58" i="5"/>
  <c r="N55" i="3"/>
  <c r="G55" i="5"/>
  <c r="H55" i="5" s="1"/>
  <c r="H59" i="3" l="1"/>
  <c r="F59" i="5"/>
  <c r="N56" i="3"/>
  <c r="G56" i="5"/>
  <c r="H56" i="5" s="1"/>
  <c r="H60" i="3" l="1"/>
  <c r="F60" i="5"/>
  <c r="N57" i="3"/>
  <c r="G57" i="5"/>
  <c r="H57" i="5" s="1"/>
  <c r="H61" i="3" l="1"/>
  <c r="F61" i="5"/>
  <c r="N58" i="3"/>
  <c r="G58" i="5"/>
  <c r="H58" i="5" s="1"/>
  <c r="H62" i="3" l="1"/>
  <c r="F62" i="5"/>
  <c r="N59" i="3"/>
  <c r="G59" i="5"/>
  <c r="H59" i="5" s="1"/>
  <c r="H63" i="3" l="1"/>
  <c r="F63" i="5"/>
  <c r="N60" i="3"/>
  <c r="G60" i="5"/>
  <c r="H60" i="5" s="1"/>
  <c r="H64" i="3" l="1"/>
  <c r="F64" i="5"/>
  <c r="N61" i="3"/>
  <c r="G61" i="5"/>
  <c r="H61" i="5" s="1"/>
  <c r="H65" i="3" l="1"/>
  <c r="F65" i="5"/>
  <c r="N62" i="3"/>
  <c r="G62" i="5"/>
  <c r="H62" i="5" s="1"/>
  <c r="H66" i="3" l="1"/>
  <c r="F66" i="5"/>
  <c r="N63" i="3"/>
  <c r="G63" i="5"/>
  <c r="H63" i="5" s="1"/>
  <c r="H67" i="3" l="1"/>
  <c r="F67" i="5"/>
  <c r="N64" i="3"/>
  <c r="G64" i="5"/>
  <c r="H64" i="5" s="1"/>
  <c r="H68" i="3" l="1"/>
  <c r="F68" i="5"/>
  <c r="N65" i="3"/>
  <c r="G65" i="5"/>
  <c r="H65" i="5" s="1"/>
  <c r="H69" i="3" l="1"/>
  <c r="F69" i="5"/>
  <c r="N66" i="3"/>
  <c r="G66" i="5"/>
  <c r="H66" i="5" s="1"/>
  <c r="H70" i="3" l="1"/>
  <c r="F70" i="5"/>
  <c r="N67" i="3"/>
  <c r="G67" i="5"/>
  <c r="H67" i="5" s="1"/>
  <c r="H71" i="3" l="1"/>
  <c r="F71" i="5"/>
  <c r="N68" i="3"/>
  <c r="G68" i="5"/>
  <c r="H68" i="5" s="1"/>
  <c r="H72" i="3" l="1"/>
  <c r="F72" i="5"/>
  <c r="N69" i="3"/>
  <c r="G69" i="5"/>
  <c r="H69" i="5" s="1"/>
  <c r="H73" i="3" l="1"/>
  <c r="F73" i="5"/>
  <c r="N70" i="3"/>
  <c r="G70" i="5"/>
  <c r="H70" i="5" s="1"/>
  <c r="H74" i="3" l="1"/>
  <c r="F74" i="5"/>
  <c r="N71" i="3"/>
  <c r="G71" i="5"/>
  <c r="H71" i="5" s="1"/>
  <c r="H75" i="3" l="1"/>
  <c r="F75" i="5"/>
  <c r="N72" i="3"/>
  <c r="G72" i="5"/>
  <c r="H72" i="5" s="1"/>
  <c r="H76" i="3" l="1"/>
  <c r="F76" i="5"/>
  <c r="N73" i="3"/>
  <c r="G73" i="5"/>
  <c r="H73" i="5" s="1"/>
  <c r="H77" i="3" l="1"/>
  <c r="F77" i="5"/>
  <c r="N74" i="3"/>
  <c r="G74" i="5"/>
  <c r="H74" i="5" s="1"/>
  <c r="H78" i="3" l="1"/>
  <c r="F78" i="5"/>
  <c r="N75" i="3"/>
  <c r="G75" i="5"/>
  <c r="H75" i="5" s="1"/>
  <c r="H79" i="3" l="1"/>
  <c r="F79" i="5"/>
  <c r="N76" i="3"/>
  <c r="G76" i="5"/>
  <c r="H76" i="5" s="1"/>
  <c r="H80" i="3" l="1"/>
  <c r="F80" i="5"/>
  <c r="N77" i="3"/>
  <c r="G77" i="5"/>
  <c r="H77" i="5" s="1"/>
  <c r="H81" i="3" l="1"/>
  <c r="F81" i="5"/>
  <c r="N78" i="3"/>
  <c r="G78" i="5"/>
  <c r="H78" i="5" s="1"/>
  <c r="H82" i="3" l="1"/>
  <c r="F82" i="5"/>
  <c r="N79" i="3"/>
  <c r="G79" i="5"/>
  <c r="H79" i="5" s="1"/>
  <c r="H83" i="3" l="1"/>
  <c r="F83" i="5"/>
  <c r="N80" i="3"/>
  <c r="G80" i="5"/>
  <c r="H80" i="5" s="1"/>
  <c r="H84" i="3" l="1"/>
  <c r="F84" i="5"/>
  <c r="N81" i="3"/>
  <c r="G81" i="5"/>
  <c r="H81" i="5" s="1"/>
  <c r="H85" i="3" l="1"/>
  <c r="F85" i="5"/>
  <c r="N82" i="3"/>
  <c r="G82" i="5"/>
  <c r="H82" i="5" s="1"/>
  <c r="H86" i="3" l="1"/>
  <c r="F86" i="5"/>
  <c r="N83" i="3"/>
  <c r="G83" i="5"/>
  <c r="H83" i="5" s="1"/>
  <c r="H87" i="3" l="1"/>
  <c r="F87" i="5"/>
  <c r="N84" i="3"/>
  <c r="G84" i="5"/>
  <c r="H84" i="5" s="1"/>
  <c r="H88" i="3" l="1"/>
  <c r="F88" i="5"/>
  <c r="N85" i="3"/>
  <c r="G85" i="5"/>
  <c r="H85" i="5" s="1"/>
  <c r="H89" i="3" l="1"/>
  <c r="F89" i="5"/>
  <c r="N86" i="3"/>
  <c r="G86" i="5"/>
  <c r="H86" i="5" s="1"/>
  <c r="H90" i="3" l="1"/>
  <c r="F90" i="5"/>
  <c r="N87" i="3"/>
  <c r="G87" i="5"/>
  <c r="H87" i="5" s="1"/>
  <c r="H91" i="3" l="1"/>
  <c r="F91" i="5"/>
  <c r="N88" i="3"/>
  <c r="G88" i="5"/>
  <c r="H88" i="5" s="1"/>
  <c r="H92" i="3" l="1"/>
  <c r="F92" i="5"/>
  <c r="N89" i="3"/>
  <c r="G89" i="5"/>
  <c r="H89" i="5" s="1"/>
  <c r="H93" i="3" l="1"/>
  <c r="F93" i="5"/>
  <c r="N90" i="3"/>
  <c r="G90" i="5"/>
  <c r="H90" i="5" s="1"/>
  <c r="H94" i="3" l="1"/>
  <c r="F94" i="5"/>
  <c r="N91" i="3"/>
  <c r="G91" i="5"/>
  <c r="H91" i="5" s="1"/>
  <c r="H95" i="3" l="1"/>
  <c r="F95" i="5"/>
  <c r="N92" i="3"/>
  <c r="G92" i="5"/>
  <c r="H92" i="5" s="1"/>
  <c r="H96" i="3" l="1"/>
  <c r="F96" i="5"/>
  <c r="N93" i="3"/>
  <c r="G93" i="5"/>
  <c r="H93" i="5" s="1"/>
  <c r="H97" i="3" l="1"/>
  <c r="F97" i="5"/>
  <c r="N94" i="3"/>
  <c r="G94" i="5"/>
  <c r="H94" i="5" s="1"/>
  <c r="H98" i="3" l="1"/>
  <c r="F98" i="5"/>
  <c r="N95" i="3"/>
  <c r="G95" i="5"/>
  <c r="H95" i="5" s="1"/>
  <c r="H99" i="3" l="1"/>
  <c r="F99" i="5"/>
  <c r="N96" i="3"/>
  <c r="G96" i="5"/>
  <c r="H96" i="5" s="1"/>
  <c r="H100" i="3" l="1"/>
  <c r="F100" i="5"/>
  <c r="N97" i="3"/>
  <c r="G97" i="5"/>
  <c r="H97" i="5" s="1"/>
  <c r="H101" i="3" l="1"/>
  <c r="F101" i="5"/>
  <c r="N98" i="3"/>
  <c r="G98" i="5"/>
  <c r="H98" i="5" s="1"/>
  <c r="H102" i="3" l="1"/>
  <c r="F102" i="5"/>
  <c r="N99" i="3"/>
  <c r="G99" i="5"/>
  <c r="H99" i="5" s="1"/>
  <c r="H103" i="3" l="1"/>
  <c r="F103" i="5"/>
  <c r="N100" i="3"/>
  <c r="G100" i="5"/>
  <c r="H100" i="5" s="1"/>
  <c r="H104" i="3" l="1"/>
  <c r="F104" i="5"/>
  <c r="N101" i="3"/>
  <c r="G101" i="5"/>
  <c r="H101" i="5" s="1"/>
  <c r="H105" i="3" l="1"/>
  <c r="F105" i="5"/>
  <c r="N102" i="3"/>
  <c r="G102" i="5"/>
  <c r="H102" i="5" s="1"/>
  <c r="H106" i="3" l="1"/>
  <c r="F106" i="5"/>
  <c r="N103" i="3"/>
  <c r="G103" i="5"/>
  <c r="H103" i="5" s="1"/>
  <c r="H107" i="3" l="1"/>
  <c r="F107" i="5"/>
  <c r="N104" i="3"/>
  <c r="G104" i="5"/>
  <c r="H104" i="5" s="1"/>
  <c r="H108" i="3" l="1"/>
  <c r="F108" i="5"/>
  <c r="N105" i="3"/>
  <c r="G105" i="5"/>
  <c r="H105" i="5" s="1"/>
  <c r="H109" i="3" l="1"/>
  <c r="F109" i="5"/>
  <c r="N106" i="3"/>
  <c r="G106" i="5"/>
  <c r="H106" i="5" s="1"/>
  <c r="H110" i="3" l="1"/>
  <c r="F110" i="5"/>
  <c r="N107" i="3"/>
  <c r="G107" i="5"/>
  <c r="H107" i="5" s="1"/>
  <c r="H111" i="3" l="1"/>
  <c r="F111" i="5"/>
  <c r="N108" i="3"/>
  <c r="G108" i="5"/>
  <c r="H108" i="5" s="1"/>
  <c r="H112" i="3" l="1"/>
  <c r="F112" i="5"/>
  <c r="N109" i="3"/>
  <c r="G109" i="5"/>
  <c r="H109" i="5" s="1"/>
  <c r="H113" i="3" l="1"/>
  <c r="F113" i="5"/>
  <c r="N110" i="3"/>
  <c r="G110" i="5"/>
  <c r="H110" i="5" s="1"/>
  <c r="H114" i="3" l="1"/>
  <c r="F114" i="5"/>
  <c r="N111" i="3"/>
  <c r="G111" i="5"/>
  <c r="H111" i="5" s="1"/>
  <c r="H115" i="3" l="1"/>
  <c r="F115" i="5"/>
  <c r="N112" i="3"/>
  <c r="G112" i="5"/>
  <c r="H112" i="5" s="1"/>
  <c r="H116" i="3" l="1"/>
  <c r="F116" i="5"/>
  <c r="N113" i="3"/>
  <c r="G113" i="5"/>
  <c r="H113" i="5" s="1"/>
  <c r="H117" i="3" l="1"/>
  <c r="F117" i="5"/>
  <c r="N114" i="3"/>
  <c r="G114" i="5"/>
  <c r="H114" i="5" s="1"/>
  <c r="H118" i="3" l="1"/>
  <c r="F118" i="5"/>
  <c r="N115" i="3"/>
  <c r="G115" i="5"/>
  <c r="H115" i="5" s="1"/>
  <c r="H119" i="3" l="1"/>
  <c r="F119" i="5"/>
  <c r="N116" i="3"/>
  <c r="G116" i="5"/>
  <c r="H116" i="5" s="1"/>
  <c r="H120" i="3" l="1"/>
  <c r="F120" i="5"/>
  <c r="N117" i="3"/>
  <c r="G117" i="5"/>
  <c r="H117" i="5" s="1"/>
  <c r="H121" i="3" l="1"/>
  <c r="F121" i="5"/>
  <c r="N118" i="3"/>
  <c r="G118" i="5"/>
  <c r="H118" i="5" s="1"/>
  <c r="H122" i="3" l="1"/>
  <c r="F122" i="5"/>
  <c r="N119" i="3"/>
  <c r="G119" i="5"/>
  <c r="H119" i="5" s="1"/>
  <c r="H123" i="3" l="1"/>
  <c r="F123" i="5"/>
  <c r="N120" i="3"/>
  <c r="G120" i="5"/>
  <c r="H120" i="5" s="1"/>
  <c r="H124" i="3" l="1"/>
  <c r="F124" i="5"/>
  <c r="N121" i="3"/>
  <c r="G121" i="5"/>
  <c r="H121" i="5" s="1"/>
  <c r="H125" i="3" l="1"/>
  <c r="F125" i="5"/>
  <c r="N122" i="3"/>
  <c r="G122" i="5"/>
  <c r="H122" i="5" s="1"/>
  <c r="H126" i="3" l="1"/>
  <c r="F126" i="5"/>
  <c r="N123" i="3"/>
  <c r="G123" i="5"/>
  <c r="H123" i="5" s="1"/>
  <c r="H127" i="3" l="1"/>
  <c r="F127" i="5"/>
  <c r="N124" i="3"/>
  <c r="G124" i="5"/>
  <c r="H124" i="5" s="1"/>
  <c r="H128" i="3" l="1"/>
  <c r="F128" i="5"/>
  <c r="N125" i="3"/>
  <c r="G125" i="5"/>
  <c r="H125" i="5" s="1"/>
  <c r="H129" i="3" l="1"/>
  <c r="F129" i="5"/>
  <c r="N126" i="3"/>
  <c r="G126" i="5"/>
  <c r="H126" i="5" s="1"/>
  <c r="H130" i="3" l="1"/>
  <c r="F130" i="5"/>
  <c r="N127" i="3"/>
  <c r="G127" i="5"/>
  <c r="H127" i="5" s="1"/>
  <c r="H131" i="3" l="1"/>
  <c r="F131" i="5"/>
  <c r="N128" i="3"/>
  <c r="G128" i="5"/>
  <c r="H128" i="5" s="1"/>
  <c r="H132" i="3" l="1"/>
  <c r="F132" i="5"/>
  <c r="N129" i="3"/>
  <c r="G129" i="5"/>
  <c r="H129" i="5" s="1"/>
  <c r="H133" i="3" l="1"/>
  <c r="F133" i="5"/>
  <c r="N130" i="3"/>
  <c r="G130" i="5"/>
  <c r="H130" i="5" s="1"/>
  <c r="H134" i="3" l="1"/>
  <c r="F134" i="5"/>
  <c r="N131" i="3"/>
  <c r="G131" i="5"/>
  <c r="H131" i="5" s="1"/>
  <c r="H135" i="3" l="1"/>
  <c r="F135" i="5"/>
  <c r="N132" i="3"/>
  <c r="G132" i="5"/>
  <c r="H132" i="5" s="1"/>
  <c r="H136" i="3" l="1"/>
  <c r="F136" i="5"/>
  <c r="N133" i="3"/>
  <c r="G133" i="5"/>
  <c r="H133" i="5" s="1"/>
  <c r="H137" i="3" l="1"/>
  <c r="F137" i="5"/>
  <c r="N134" i="3"/>
  <c r="G134" i="5"/>
  <c r="H134" i="5" s="1"/>
  <c r="H138" i="3" l="1"/>
  <c r="F138" i="5"/>
  <c r="N135" i="3"/>
  <c r="G135" i="5"/>
  <c r="H135" i="5" s="1"/>
  <c r="H139" i="3" l="1"/>
  <c r="F139" i="5"/>
  <c r="N136" i="3"/>
  <c r="G136" i="5"/>
  <c r="H136" i="5" s="1"/>
  <c r="H140" i="3" l="1"/>
  <c r="F140" i="5"/>
  <c r="N137" i="3"/>
  <c r="G137" i="5"/>
  <c r="H137" i="5" s="1"/>
  <c r="H141" i="3" l="1"/>
  <c r="F141" i="5"/>
  <c r="N138" i="3"/>
  <c r="G138" i="5"/>
  <c r="H138" i="5" s="1"/>
  <c r="H142" i="3" l="1"/>
  <c r="F142" i="5"/>
  <c r="N139" i="3"/>
  <c r="G139" i="5"/>
  <c r="H139" i="5" s="1"/>
  <c r="H143" i="3" l="1"/>
  <c r="F143" i="5"/>
  <c r="N140" i="3"/>
  <c r="G140" i="5"/>
  <c r="H140" i="5" s="1"/>
  <c r="H144" i="3" l="1"/>
  <c r="F144" i="5"/>
  <c r="N141" i="3"/>
  <c r="G141" i="5"/>
  <c r="H141" i="5" s="1"/>
  <c r="H145" i="3" l="1"/>
  <c r="F145" i="5"/>
  <c r="N142" i="3"/>
  <c r="G142" i="5"/>
  <c r="H142" i="5" s="1"/>
  <c r="H146" i="3" l="1"/>
  <c r="F146" i="5"/>
  <c r="N143" i="3"/>
  <c r="G143" i="5"/>
  <c r="H143" i="5" s="1"/>
  <c r="H147" i="3" l="1"/>
  <c r="F147" i="5"/>
  <c r="N144" i="3"/>
  <c r="G144" i="5"/>
  <c r="H144" i="5" s="1"/>
  <c r="H148" i="3" l="1"/>
  <c r="F148" i="5"/>
  <c r="N145" i="3"/>
  <c r="G145" i="5"/>
  <c r="H145" i="5" s="1"/>
  <c r="H149" i="3" l="1"/>
  <c r="F149" i="5"/>
  <c r="N146" i="3"/>
  <c r="G146" i="5"/>
  <c r="H146" i="5" s="1"/>
  <c r="H150" i="3" l="1"/>
  <c r="F150" i="5"/>
  <c r="N147" i="3"/>
  <c r="G147" i="5"/>
  <c r="H147" i="5" s="1"/>
  <c r="H151" i="3" l="1"/>
  <c r="F151" i="5"/>
  <c r="N148" i="3"/>
  <c r="G148" i="5"/>
  <c r="H148" i="5" s="1"/>
  <c r="H152" i="3" l="1"/>
  <c r="F152" i="5"/>
  <c r="N149" i="3"/>
  <c r="G149" i="5"/>
  <c r="H149" i="5" s="1"/>
  <c r="H153" i="3" l="1"/>
  <c r="F153" i="5"/>
  <c r="N150" i="3"/>
  <c r="G150" i="5"/>
  <c r="H150" i="5" s="1"/>
  <c r="H154" i="3" l="1"/>
  <c r="F154" i="5"/>
  <c r="N151" i="3"/>
  <c r="G151" i="5"/>
  <c r="H151" i="5" s="1"/>
  <c r="H155" i="3" l="1"/>
  <c r="F155" i="5"/>
  <c r="N152" i="3"/>
  <c r="G152" i="5"/>
  <c r="H152" i="5" s="1"/>
  <c r="H156" i="3" l="1"/>
  <c r="F156" i="5"/>
  <c r="N153" i="3"/>
  <c r="G153" i="5"/>
  <c r="H153" i="5" s="1"/>
  <c r="H157" i="3" l="1"/>
  <c r="F157" i="5"/>
  <c r="N154" i="3"/>
  <c r="G154" i="5"/>
  <c r="H154" i="5" s="1"/>
  <c r="H158" i="3" l="1"/>
  <c r="F158" i="5"/>
  <c r="N155" i="3"/>
  <c r="G155" i="5"/>
  <c r="H155" i="5" s="1"/>
  <c r="H159" i="3" l="1"/>
  <c r="F159" i="5"/>
  <c r="N156" i="3"/>
  <c r="G156" i="5"/>
  <c r="H156" i="5" s="1"/>
  <c r="H160" i="3" l="1"/>
  <c r="F160" i="5"/>
  <c r="N157" i="3"/>
  <c r="G157" i="5"/>
  <c r="H157" i="5" s="1"/>
  <c r="H161" i="3" l="1"/>
  <c r="F161" i="5"/>
  <c r="N158" i="3"/>
  <c r="G158" i="5"/>
  <c r="H158" i="5" s="1"/>
  <c r="H162" i="3" l="1"/>
  <c r="F162" i="5"/>
  <c r="N159" i="3"/>
  <c r="G159" i="5"/>
  <c r="H159" i="5" s="1"/>
  <c r="H163" i="3" l="1"/>
  <c r="F163" i="5"/>
  <c r="N160" i="3"/>
  <c r="G160" i="5"/>
  <c r="H160" i="5" s="1"/>
  <c r="H164" i="3" l="1"/>
  <c r="F164" i="5"/>
  <c r="N161" i="3"/>
  <c r="G161" i="5"/>
  <c r="H161" i="5" s="1"/>
  <c r="H165" i="3" l="1"/>
  <c r="F165" i="5"/>
  <c r="N162" i="3"/>
  <c r="G162" i="5"/>
  <c r="H162" i="5" s="1"/>
  <c r="H166" i="3" l="1"/>
  <c r="F166" i="5"/>
  <c r="N163" i="3"/>
  <c r="G163" i="5"/>
  <c r="H163" i="5" s="1"/>
  <c r="H167" i="3" l="1"/>
  <c r="F167" i="5"/>
  <c r="N164" i="3"/>
  <c r="G164" i="5"/>
  <c r="H164" i="5" s="1"/>
  <c r="H168" i="3" l="1"/>
  <c r="F168" i="5"/>
  <c r="N165" i="3"/>
  <c r="G165" i="5"/>
  <c r="H165" i="5" s="1"/>
  <c r="H169" i="3" l="1"/>
  <c r="F169" i="5"/>
  <c r="N166" i="3"/>
  <c r="G166" i="5"/>
  <c r="H166" i="5" s="1"/>
  <c r="H170" i="3" l="1"/>
  <c r="F170" i="5"/>
  <c r="N167" i="3"/>
  <c r="G167" i="5"/>
  <c r="H167" i="5" s="1"/>
  <c r="H171" i="3" l="1"/>
  <c r="F171" i="5"/>
  <c r="N168" i="3"/>
  <c r="G168" i="5"/>
  <c r="H168" i="5" s="1"/>
  <c r="H172" i="3" l="1"/>
  <c r="F172" i="5"/>
  <c r="N169" i="3"/>
  <c r="G169" i="5"/>
  <c r="H169" i="5" s="1"/>
  <c r="H173" i="3" l="1"/>
  <c r="F173" i="5"/>
  <c r="N170" i="3"/>
  <c r="G170" i="5"/>
  <c r="H170" i="5" s="1"/>
  <c r="H174" i="3" l="1"/>
  <c r="F174" i="5"/>
  <c r="N171" i="3"/>
  <c r="G171" i="5"/>
  <c r="H171" i="5" s="1"/>
  <c r="H175" i="3" l="1"/>
  <c r="F175" i="5"/>
  <c r="N172" i="3"/>
  <c r="G172" i="5"/>
  <c r="H172" i="5" s="1"/>
  <c r="H176" i="3" l="1"/>
  <c r="F176" i="5"/>
  <c r="N173" i="3"/>
  <c r="G173" i="5"/>
  <c r="H173" i="5" s="1"/>
  <c r="H177" i="3" l="1"/>
  <c r="F177" i="5"/>
  <c r="N174" i="3"/>
  <c r="G174" i="5"/>
  <c r="H174" i="5" s="1"/>
  <c r="H178" i="3" l="1"/>
  <c r="F178" i="5"/>
  <c r="N175" i="3"/>
  <c r="G175" i="5"/>
  <c r="H175" i="5" s="1"/>
  <c r="H179" i="3" l="1"/>
  <c r="F179" i="5"/>
  <c r="N176" i="3"/>
  <c r="G176" i="5"/>
  <c r="H176" i="5" s="1"/>
  <c r="H180" i="3" l="1"/>
  <c r="F180" i="5"/>
  <c r="N177" i="3"/>
  <c r="G177" i="5"/>
  <c r="H177" i="5" s="1"/>
  <c r="H181" i="3" l="1"/>
  <c r="F181" i="5"/>
  <c r="N178" i="3"/>
  <c r="G178" i="5"/>
  <c r="H178" i="5" s="1"/>
  <c r="H182" i="3" l="1"/>
  <c r="F182" i="5"/>
  <c r="N179" i="3"/>
  <c r="G179" i="5"/>
  <c r="H179" i="5" s="1"/>
  <c r="H183" i="3" l="1"/>
  <c r="F183" i="5"/>
  <c r="N180" i="3"/>
  <c r="G180" i="5"/>
  <c r="H180" i="5" s="1"/>
  <c r="H184" i="3" l="1"/>
  <c r="F184" i="5"/>
  <c r="N181" i="3"/>
  <c r="G181" i="5"/>
  <c r="H181" i="5" s="1"/>
  <c r="H185" i="3" l="1"/>
  <c r="F185" i="5"/>
  <c r="N182" i="3"/>
  <c r="G182" i="5"/>
  <c r="H182" i="5" s="1"/>
  <c r="H186" i="3" l="1"/>
  <c r="F186" i="5"/>
  <c r="N183" i="3"/>
  <c r="G183" i="5"/>
  <c r="H183" i="5" s="1"/>
  <c r="H187" i="3" l="1"/>
  <c r="F187" i="5"/>
  <c r="N184" i="3"/>
  <c r="G184" i="5"/>
  <c r="H184" i="5" s="1"/>
  <c r="H188" i="3" l="1"/>
  <c r="F188" i="5"/>
  <c r="N185" i="3"/>
  <c r="G185" i="5"/>
  <c r="H185" i="5" s="1"/>
  <c r="H189" i="3" l="1"/>
  <c r="F189" i="5"/>
  <c r="N186" i="3"/>
  <c r="G186" i="5"/>
  <c r="H186" i="5" s="1"/>
  <c r="H190" i="3" l="1"/>
  <c r="F190" i="5"/>
  <c r="N187" i="3"/>
  <c r="G187" i="5"/>
  <c r="H187" i="5" s="1"/>
  <c r="H191" i="3" l="1"/>
  <c r="F191" i="5"/>
  <c r="N188" i="3"/>
  <c r="G188" i="5"/>
  <c r="H188" i="5" s="1"/>
  <c r="H192" i="3" l="1"/>
  <c r="F192" i="5"/>
  <c r="N189" i="3"/>
  <c r="G189" i="5"/>
  <c r="H189" i="5" s="1"/>
  <c r="H193" i="3" l="1"/>
  <c r="F193" i="5"/>
  <c r="N190" i="3"/>
  <c r="G190" i="5"/>
  <c r="H190" i="5" s="1"/>
  <c r="H194" i="3" l="1"/>
  <c r="F194" i="5"/>
  <c r="N191" i="3"/>
  <c r="G191" i="5"/>
  <c r="H191" i="5" s="1"/>
  <c r="H195" i="3" l="1"/>
  <c r="F195" i="5"/>
  <c r="N192" i="3"/>
  <c r="G192" i="5"/>
  <c r="H192" i="5" s="1"/>
  <c r="H196" i="3" l="1"/>
  <c r="F196" i="5"/>
  <c r="N193" i="3"/>
  <c r="G193" i="5"/>
  <c r="H193" i="5" s="1"/>
  <c r="H197" i="3" l="1"/>
  <c r="F197" i="5"/>
  <c r="N194" i="3"/>
  <c r="G194" i="5"/>
  <c r="H194" i="5" s="1"/>
  <c r="H198" i="3" l="1"/>
  <c r="F198" i="5"/>
  <c r="N195" i="3"/>
  <c r="G195" i="5"/>
  <c r="H195" i="5" s="1"/>
  <c r="H199" i="3" l="1"/>
  <c r="F199" i="5"/>
  <c r="N196" i="3"/>
  <c r="G196" i="5"/>
  <c r="H196" i="5" s="1"/>
  <c r="H200" i="3" l="1"/>
  <c r="F200" i="5"/>
  <c r="N197" i="3"/>
  <c r="G197" i="5"/>
  <c r="H197" i="5" s="1"/>
  <c r="H201" i="3" l="1"/>
  <c r="F201" i="5"/>
  <c r="N198" i="3"/>
  <c r="G198" i="5"/>
  <c r="H198" i="5" s="1"/>
  <c r="H202" i="3" l="1"/>
  <c r="F202" i="5"/>
  <c r="N199" i="3"/>
  <c r="G199" i="5"/>
  <c r="H199" i="5" s="1"/>
  <c r="H203" i="3" l="1"/>
  <c r="F203" i="5"/>
  <c r="N200" i="3"/>
  <c r="G200" i="5"/>
  <c r="H200" i="5" s="1"/>
  <c r="H204" i="3" l="1"/>
  <c r="F204" i="5"/>
  <c r="N201" i="3"/>
  <c r="G201" i="5"/>
  <c r="H201" i="5" s="1"/>
  <c r="H205" i="3" l="1"/>
  <c r="F205" i="5"/>
  <c r="N202" i="3"/>
  <c r="G202" i="5"/>
  <c r="H202" i="5" s="1"/>
  <c r="H206" i="3" l="1"/>
  <c r="F206" i="5"/>
  <c r="N203" i="3"/>
  <c r="G203" i="5"/>
  <c r="H203" i="5" s="1"/>
  <c r="H207" i="3" l="1"/>
  <c r="F207" i="5"/>
  <c r="N204" i="3"/>
  <c r="G204" i="5"/>
  <c r="H204" i="5" s="1"/>
  <c r="H208" i="3" l="1"/>
  <c r="F208" i="5"/>
  <c r="N205" i="3"/>
  <c r="G205" i="5"/>
  <c r="H205" i="5" s="1"/>
  <c r="H209" i="3" l="1"/>
  <c r="F209" i="5"/>
  <c r="N206" i="3"/>
  <c r="G206" i="5"/>
  <c r="H206" i="5" s="1"/>
  <c r="H210" i="3" l="1"/>
  <c r="F210" i="5"/>
  <c r="N207" i="3"/>
  <c r="G207" i="5"/>
  <c r="H207" i="5" s="1"/>
  <c r="H211" i="3" l="1"/>
  <c r="F211" i="5"/>
  <c r="N208" i="3"/>
  <c r="G208" i="5"/>
  <c r="H208" i="5" s="1"/>
  <c r="H212" i="3" l="1"/>
  <c r="F212" i="5"/>
  <c r="N209" i="3"/>
  <c r="G209" i="5"/>
  <c r="H209" i="5" s="1"/>
  <c r="H213" i="3" l="1"/>
  <c r="F213" i="5"/>
  <c r="N210" i="3"/>
  <c r="G210" i="5"/>
  <c r="H210" i="5" s="1"/>
  <c r="H214" i="3" l="1"/>
  <c r="F214" i="5"/>
  <c r="N211" i="3"/>
  <c r="G211" i="5"/>
  <c r="H211" i="5" s="1"/>
  <c r="H215" i="3" l="1"/>
  <c r="F215" i="5"/>
  <c r="N212" i="3"/>
  <c r="G212" i="5"/>
  <c r="H212" i="5" s="1"/>
  <c r="H216" i="3" l="1"/>
  <c r="F216" i="5"/>
  <c r="N213" i="3"/>
  <c r="G213" i="5"/>
  <c r="H213" i="5" s="1"/>
  <c r="H217" i="3" l="1"/>
  <c r="F217" i="5"/>
  <c r="N214" i="3"/>
  <c r="G214" i="5"/>
  <c r="H214" i="5" s="1"/>
  <c r="H218" i="3" l="1"/>
  <c r="F218" i="5"/>
  <c r="N215" i="3"/>
  <c r="G215" i="5"/>
  <c r="H215" i="5" s="1"/>
  <c r="H219" i="3" l="1"/>
  <c r="F219" i="5"/>
  <c r="N216" i="3"/>
  <c r="G216" i="5"/>
  <c r="H216" i="5" s="1"/>
  <c r="H220" i="3" l="1"/>
  <c r="F220" i="5"/>
  <c r="N217" i="3"/>
  <c r="G217" i="5"/>
  <c r="H217" i="5" s="1"/>
  <c r="H221" i="3" l="1"/>
  <c r="F221" i="5"/>
  <c r="N218" i="3"/>
  <c r="G218" i="5"/>
  <c r="H218" i="5" s="1"/>
  <c r="H222" i="3" l="1"/>
  <c r="F222" i="5"/>
  <c r="N219" i="3"/>
  <c r="G219" i="5"/>
  <c r="H219" i="5" s="1"/>
  <c r="H223" i="3" l="1"/>
  <c r="F223" i="5"/>
  <c r="N220" i="3"/>
  <c r="G220" i="5"/>
  <c r="H220" i="5" s="1"/>
  <c r="H224" i="3" l="1"/>
  <c r="F224" i="5"/>
  <c r="N221" i="3"/>
  <c r="G221" i="5"/>
  <c r="H221" i="5" s="1"/>
  <c r="H225" i="3" l="1"/>
  <c r="F225" i="5"/>
  <c r="N222" i="3"/>
  <c r="G222" i="5"/>
  <c r="H222" i="5" s="1"/>
  <c r="H226" i="3" l="1"/>
  <c r="F226" i="5"/>
  <c r="N223" i="3"/>
  <c r="G223" i="5"/>
  <c r="H223" i="5" s="1"/>
  <c r="H227" i="3" l="1"/>
  <c r="F227" i="5"/>
  <c r="N224" i="3"/>
  <c r="G224" i="5"/>
  <c r="H224" i="5" s="1"/>
  <c r="H228" i="3" l="1"/>
  <c r="F228" i="5"/>
  <c r="N225" i="3"/>
  <c r="G225" i="5"/>
  <c r="H225" i="5" s="1"/>
  <c r="H229" i="3" l="1"/>
  <c r="F229" i="5"/>
  <c r="N226" i="3"/>
  <c r="G226" i="5"/>
  <c r="H226" i="5" s="1"/>
  <c r="H230" i="3" l="1"/>
  <c r="F230" i="5"/>
  <c r="N227" i="3"/>
  <c r="G227" i="5"/>
  <c r="H227" i="5" s="1"/>
  <c r="H231" i="3" l="1"/>
  <c r="F231" i="5"/>
  <c r="N228" i="3"/>
  <c r="G228" i="5"/>
  <c r="H228" i="5" s="1"/>
  <c r="H232" i="3" l="1"/>
  <c r="F232" i="5"/>
  <c r="N229" i="3"/>
  <c r="G229" i="5"/>
  <c r="H229" i="5" s="1"/>
  <c r="H233" i="3" l="1"/>
  <c r="F233" i="5"/>
  <c r="N230" i="3"/>
  <c r="G230" i="5"/>
  <c r="H230" i="5" s="1"/>
  <c r="H234" i="3" l="1"/>
  <c r="F234" i="5"/>
  <c r="N231" i="3"/>
  <c r="G231" i="5"/>
  <c r="H231" i="5" s="1"/>
  <c r="H235" i="3" l="1"/>
  <c r="F235" i="5"/>
  <c r="N232" i="3"/>
  <c r="G232" i="5"/>
  <c r="H232" i="5" s="1"/>
  <c r="H236" i="3" l="1"/>
  <c r="F236" i="5"/>
  <c r="N233" i="3"/>
  <c r="G233" i="5"/>
  <c r="H233" i="5" s="1"/>
  <c r="H237" i="3" l="1"/>
  <c r="F237" i="5"/>
  <c r="N234" i="3"/>
  <c r="G234" i="5"/>
  <c r="H234" i="5" s="1"/>
  <c r="H238" i="3" l="1"/>
  <c r="F238" i="5"/>
  <c r="N235" i="3"/>
  <c r="G235" i="5"/>
  <c r="H235" i="5" s="1"/>
  <c r="H239" i="3" l="1"/>
  <c r="F239" i="5"/>
  <c r="N236" i="3"/>
  <c r="G236" i="5"/>
  <c r="H236" i="5" s="1"/>
  <c r="H240" i="3" l="1"/>
  <c r="F240" i="5"/>
  <c r="N237" i="3"/>
  <c r="G237" i="5"/>
  <c r="H237" i="5" s="1"/>
  <c r="H241" i="3" l="1"/>
  <c r="F241" i="5"/>
  <c r="N238" i="3"/>
  <c r="G238" i="5"/>
  <c r="H238" i="5" s="1"/>
  <c r="H242" i="3" l="1"/>
  <c r="F242" i="5"/>
  <c r="N239" i="3"/>
  <c r="G239" i="5"/>
  <c r="H239" i="5" s="1"/>
  <c r="H6" i="1" l="1"/>
  <c r="A4" i="5"/>
  <c r="F243" i="5"/>
  <c r="N240" i="3"/>
  <c r="G240" i="5"/>
  <c r="H240" i="5" s="1"/>
  <c r="N241" i="3" l="1"/>
  <c r="G241" i="5"/>
  <c r="H241" i="5" s="1"/>
  <c r="N242" i="3" l="1"/>
  <c r="G242" i="5"/>
  <c r="H242" i="5" s="1"/>
  <c r="I6" i="1" l="1"/>
  <c r="J6" i="1" s="1"/>
  <c r="B4" i="5"/>
  <c r="C4" i="5" s="1"/>
  <c r="G243" i="5"/>
  <c r="H243" i="5" s="1"/>
</calcChain>
</file>

<file path=xl/sharedStrings.xml><?xml version="1.0" encoding="utf-8"?>
<sst xmlns="http://schemas.openxmlformats.org/spreadsheetml/2006/main" count="86" uniqueCount="75">
  <si>
    <t>Loan Detail</t>
  </si>
  <si>
    <t>Loan Amount</t>
  </si>
  <si>
    <t>Annual Interest Rate</t>
  </si>
  <si>
    <t>Term of Loan in Years</t>
  </si>
  <si>
    <t>Loan Summary</t>
  </si>
  <si>
    <t>Yes</t>
  </si>
  <si>
    <t>Payment</t>
  </si>
  <si>
    <t>Principal</t>
  </si>
  <si>
    <t>Interest</t>
  </si>
  <si>
    <t>Balance</t>
  </si>
  <si>
    <t>Payment #</t>
  </si>
  <si>
    <t>Total Payments</t>
  </si>
  <si>
    <t>Number of Payments</t>
  </si>
  <si>
    <t>Total Interest</t>
  </si>
  <si>
    <t>Consumption Inputs</t>
  </si>
  <si>
    <t>Electrical Cost per KWH</t>
  </si>
  <si>
    <t>Total Cost to Implement Solar System</t>
  </si>
  <si>
    <t>Upfront Cash</t>
  </si>
  <si>
    <t>Remainder to be Financed</t>
  </si>
  <si>
    <t>January</t>
  </si>
  <si>
    <t>February</t>
  </si>
  <si>
    <t>March</t>
  </si>
  <si>
    <t>April</t>
  </si>
  <si>
    <t>May</t>
  </si>
  <si>
    <t>June</t>
  </si>
  <si>
    <t>July</t>
  </si>
  <si>
    <t>August</t>
  </si>
  <si>
    <t>September</t>
  </si>
  <si>
    <t>October</t>
  </si>
  <si>
    <t>November</t>
  </si>
  <si>
    <t>December</t>
  </si>
  <si>
    <t>Net Metering Supported?</t>
  </si>
  <si>
    <t>20 Year Home Solar System Business Case</t>
  </si>
  <si>
    <t>Baseline</t>
  </si>
  <si>
    <t>Month</t>
  </si>
  <si>
    <t>Consumed</t>
  </si>
  <si>
    <t>Produced</t>
  </si>
  <si>
    <t>Average Daily KWH</t>
  </si>
  <si>
    <t>Annually</t>
  </si>
  <si>
    <t>Upon Install</t>
  </si>
  <si>
    <t>Year</t>
  </si>
  <si>
    <t>Cons/Day</t>
  </si>
  <si>
    <t>Running Total</t>
  </si>
  <si>
    <t>Monthly</t>
  </si>
  <si>
    <t>Pro/Day</t>
  </si>
  <si>
    <t>info@freelearner.how</t>
  </si>
  <si>
    <t>http://freelearner.how</t>
  </si>
  <si>
    <t>New System</t>
  </si>
  <si>
    <t>One-Time</t>
  </si>
  <si>
    <t>Electric Bill</t>
  </si>
  <si>
    <t>Under/Over</t>
  </si>
  <si>
    <t>Loan Payment</t>
  </si>
  <si>
    <t>Incentives</t>
  </si>
  <si>
    <t>Additional Incentive #1 Amount</t>
  </si>
  <si>
    <t>Additional Incentive #1 Frequency</t>
  </si>
  <si>
    <t>Additional Incentive #1 Times Applied</t>
  </si>
  <si>
    <t>Additional Incentive #2 Amount</t>
  </si>
  <si>
    <t>Additional Incentive #2 Frequency</t>
  </si>
  <si>
    <t>Additional Incentive #2 Times Applied</t>
  </si>
  <si>
    <t>Federal Installation Tax Incentive %</t>
  </si>
  <si>
    <t>Federal Installation Tax Incentive $</t>
  </si>
  <si>
    <t>20 Year total cost comparison</t>
  </si>
  <si>
    <t>Month by Month Comparison</t>
  </si>
  <si>
    <t>Difference</t>
  </si>
  <si>
    <t>Inputs</t>
  </si>
  <si>
    <t>Business Case Summary</t>
  </si>
  <si>
    <t>Reciprocal Public License (RPL-1.5)
Version 1.5, July 15, 2007
Copyright (C) 2001-2007
Technical Pursuit Inc., 
All Rights Reserved. 
PREAMBLE
The Reciprocal Public License (RPL) is based on the concept of reciprocity or,
if you prefer, fairness.
In short, this license grew out of a desire to close loopholes in previous open
source licenses, loopholes that allowed parties to acquire open source software
and derive financial benefit from it without having to release their
improvements or derivatives to the community which enabled them. This occurred
any time an entity did not release their application to a "third party".
While there is a certain freedom in this model of licensing, it struck the
authors of the RPL as being unfair to the open source community at large and to
the original authors of the works in particular. After all, bug fixes,
extensions, and meaningful and valuable derivatives were not consistently
finding their way back into the community where they could fuel further, and
faster, growth and expansion of the overall open source software base.
While you should clearly read and understand the entire license, the essence of
the RPL is found in two definitions: "Deploy" and "Required Components".
Regarding deployment, under the RPL your changes, bug fixes, extensions, etc.
must be made available to the open source community at large when you Deploy in
any form -- either internally or to an outside party. Once you start running
the software you have to start sharing the software.
Further, under the RPL all components you author including schemas, scripts,
source code, etc. -- regardless of whether they're compiled into a single
binary or used as two halves of client/server application -- must be shared.
You have to share the whole pie, not an isolated slice of it.
In addition to these goals, the RPL was authored to meet the requirements of
the Open Source Definition as maintained by the Open Source Initiative (OSI). 
The specific terms and conditions of the license are defined in the remainder
of this document.
LICENSE TERMS 
1.0 General; Applicability &amp; Definitions. This Reciprocal Public License
Version 1.5 ("License") applies to any programs or other works as well as any
and all updates or maintenance releases of said programs or works ("Software")
not already covered by this License which the Software copyright holder
("Licensor") makes available containing a License Notice (hereinafter defined)
from the Licensor specifying or allowing use or distribution under the terms of
this License. As used in this License: 
1.1 "Contributor" means any person or entity who created or contributed to the
creation of an Extension. 
1.2 "Deploy" means to use, Serve, sublicense or distribute Licensed Software
other than for Your internal Research and/or Personal Use, and includes
without limitation, any and all internal use or distribution of Licensed
Software within Your business or organization other than for Research and/or
Personal Use, as well as direct or indirect sublicensing or distribution of
Licensed Software by You to any third party in any form or manner. 
1.3 "Derivative Works" as used in this License is defined under U.S. copyright
law. 
1.4 "Electronic Distribution Mechanism" means a mechanism generally accepted
in the software development community for the electronic transfer of data such
as download from an FTP server or web site, where such mechanism is publicly
accessible. 
1.5 "Extensions" means any Modifications, Derivative Works, or Required
Components as those terms are defined in this License. 
1.6 "License" means this Reciprocal Public License. 
1.7 "License Notice" means any notice contained in EXHIBIT A.
1.8 "Licensed Software" means any Software licensed pursuant to this License.
Licensed Software also includes all previous Extensions from any Contributor
that You receive. 
1.9 "Licensor" means the copyright holder of any Software previously not
covered by this License who releases the Software under the terms of this
License. 
1.10 "Modifications" means any additions to or deletions from the substance or
structure of (i) a file or other storage containing Licensed Software, or (ii)
any new file or storage that contains any part of Licensed Software, or (iii)
any file or storage which replaces or otherwise alters the original
functionality of Licensed Software at runtime. 
1.11 "Personal Use" means use of Licensed Software by an individual solely for
his or her personal, private and non-commercial purposes. An individual's use
of Licensed Software in his or her capacity as an officer, employee, member,
independent contractor or agent of a corporation, business or organization
(commercial or non-commercial) does not qualify as Personal Use. 
1.12 "Required Components" means any text, programs, scripts, schema,
interface definitions, control files, or other works created by You which are
required by a third party of average skill to successfully install and run
Licensed Software containing Your Modifications, or to install and run Your
Derivative Works. 
1.13 "Research" means investigation or experimentation for the purpose of
understanding the nature and limits of the Licensed Software and its potential
uses. 
1.14 "Serve" means to deliver Licensed Software and/or Your Extensions by
means of a computer network to one or more computers for purposes of execution
of Licensed Software and/or Your Extensions. 
1.15 "Software" means any computer programs or other works as well as any
updates or maintenance releases of those programs or works which are
distributed publicly by Licensor. 
1.16 "Source Code" means the preferred form for making modifications to the
Licensed Software and/or Your Extensions, including all modules contained
therein, plus any associated text, interface definition files, scripts used to
control compilation and installation of an executable program or other
components required by a third party of average skill to build a running
version of the Licensed Software or Your Extensions.
1.17 "User-Visible Attribution Notice" means any notice contained in EXHIBIT B.
1.18 "You" or "Your" means an individual or a legal entity exercising rights
under this License. For legal entities, "You" or "Your" includes any entity
which controls, is controlled by, or is under common control with, You, where
"control" means (a) the power, direct or indirect, to cause the direction or
management of such entity, whether by contract or otherwise, or (b) ownership
of fifty percent (50%) or more of the outstanding shares or beneficial
ownership of such entity. 
2.0 Acceptance Of License. You are not required to accept this License since
you have not signed it, however nothing else grants you permission to use,
copy, distribute, modify, or create derivatives of either the Software or any
Extensions created by a Contributor. These actions are prohibited by law if
you do not accept this License. Therefore, by performing any of these actions
You indicate Your acceptance of this License and Your agreement to be bound by
all its terms and conditions. IF YOU DO NOT AGREE WITH ALL THE TERMS AND
CONDITIONS OF THIS LICENSE DO NOT USE, MODIFY, CREATE DERIVATIVES, OR
DISTRIBUTE THE SOFTWARE. IF IT IS IMPOSSIBLE FOR YOU TO COMPLY WITH ALL THE
TERMS AND CONDITIONS OF THIS LICENSE THEN YOU CAN NOT USE, MODIFY, CREATE
DERIVATIVES, OR DISTRIBUTE THE SOFTWARE. 
3.0 Grant of License From Licensor. Subject to the terms and conditions of
this License, Licensor hereby grants You a world-wide, royalty-free, non-
exclusive license, subject to Licensor's intellectual property rights, and any
third party intellectual property claims derived from the Licensed Software
under this License, to do the following: 
3.1 Use, reproduce, modify, display, perform, sublicense and distribute
Licensed Software and Your Extensions in both Source Code form or as an
executable program. 
3.2 Create Derivative Works (as that term is defined under U.S. copyright law)
of Licensed Software by adding to or deleting from the substance or structure
of said Licensed Software. 
3.3 Under claims of patents now or hereafter owned or controlled by Licensor,
to make, use, have made, and/or otherwise dispose of Licensed Software or
portions thereof, but solely to the extent that any such claim is necessary to
enable You to make, use, have made, and/or otherwise dispose of Licensed
Software or portions thereof. 
3.4 Licensor reserves the right to release new versions of the Software with
different features, specifications, capabilities, functions, licensing terms,
general availability or other characteristics. Title, ownership rights, and
intellectual property rights in and to the Licensed Software shall remain in
Licensor and/or its Contributors. 
4.0 Grant of License From Contributor. By application of the provisions in
Section 6 below, each Contributor hereby grants You a world-wide, royalty-
free, non-exclusive license, subject to said Contributor's intellectual
property rights, and any third party intellectual property claims derived from
the Licensed Software under this License, to do the following: 
4.1 Use, reproduce, modify, display, perform, sublicense and distribute any
Extensions Deployed by such Contributor or portions thereof, in both Source
Code form or as an executable program, either on an unmodified basis or as
part of Derivative Works. 
4.2 Under claims of patents now or hereafter owned or controlled by
Contributor, to make, use, have made, and/or otherwise dispose of Extensions
or portions thereof, but solely to the extent that any such claim is necessary
to enable You to make, use, have made, and/or otherwise dispose of
Licensed Software or portions thereof. 
5.0 Exclusions From License Grant. Nothing in this License shall be deemed to
grant any rights to trademarks, copyrights, patents, trade secrets or any
other intellectual property of Licensor or any Contributor except as expressly
stated herein. Except as expressly stated in Sections 3 and 4, no other patent
rights, express or implied, are granted herein. Your Extensions may require
additional patent licenses from Licensor or Contributors which each may grant
in its sole discretion. No right is granted to the trademarks of Licensor or
any Contributor even if such marks are included in the Licensed Software.
Nothing in this License shall be interpreted to prohibit Licensor from
licensing under different terms from this License any code that Licensor
otherwise would have a right to license.
5.1 You expressly acknowledge and agree that although Licensor and each
Contributor grants the licenses to their respective portions of the Licensed
Software set forth herein, no assurances are provided by Licensor or any
Contributor that the Licensed Software does not infringe the patent or other
intellectual property rights of any other entity. Licensor and each
Contributor disclaim any liability to You for claims brought by any other
entity based on infringement of intellectual property rights or otherwise. As
a condition to exercising the rights and licenses granted hereunder, You
hereby assume sole responsibility to secure any other intellectual property
rights needed, if any. For example, if a third party patent license is
required to allow You to distribute the Licensed Software, it is Your
responsibility to acquire that license before distributing the Licensed
Software. 
6.0 Your Obligations And Grants. In consideration of, and as an express
condition to, the licenses granted to You under this License You hereby agree
that any Modifications, Derivative Works, or Required Components (collectively
Extensions) that You create or to which You contribute are governed by the
terms of this License including, without limitation, Section 4. Any Extensions
that You create or to which You contribute must be Deployed under the terms of
this License or a future version of this License released under Section 7. You
hereby grant to Licensor and all third parties a world-wide, non-exclusive,
royalty-free license under those intellectual property rights You own or
control to use, reproduce, display, perform, modify, create derivatives,
sublicense, and distribute Licensed Software, in any form. Any Extensions You
make and Deploy must have a distinct title so as to readily tell any
subsequent user or Contributor that the Extensions are by You. You must
include a copy of this License or directions on how to obtain a copy with
every copy of the Extensions You distribute. You agree not to offer or impose
any terms on any Source Code or executable version of the Licensed Software,
or its Extensions that alter or restrict the applicable version of this
License or the recipients' rights hereunder. 
6.1 Availability of Source Code. You must make available, under the terms of
this License, the Source Code of any Extensions that You Deploy, via an
Electronic Distribution Mechanism. The Source Code for any version that You
Deploy must be made available within one (1) month of when you Deploy and must
remain available for no less than twelve (12) months after the date You cease
to Deploy. You are responsible for ensuring that the Source Code to each
version You Deploy remains available even if the Electronic Distribution
Mechanism is maintained by a third party. You may not charge a fee for any
copy of the Source Code distributed under this Section in excess of Your
actual cost of duplication and distribution of said copy.
6.2 Description of Modifications. You must cause any Modifications that You
create or to which You contribute to be documented in the Source Code, clearly
describing the additions, changes or deletions You made. You must include a
prominent statement that the Modifications are derived, directly or indirectly,
from the Licensed Software and include the names of the Licensor and any
Contributor to the Licensed Software in (i) the Source Code and (ii) in any
notice displayed by the Licensed Software You distribute or in related
documentation in which You describe the origin or ownership of the Licensed
Software. You may not modify or delete any pre-existing copyright notices,
change notices or License text in the Licensed Software without written
permission of the respective Licensor or Contributor.
6.3 Intellectual Property Matters. 
a. Third Party Claims. If You have knowledge that a license to a third party's
intellectual property right is required to exercise the rights granted by this
License, You must include a human-readable file with Your distribution that
describes the claim and the party making the claim in sufficient detail that a
recipient will know whom to contact.
b. Contributor APIs. If Your Extensions include an application programming
interface ("API") and You have knowledge of patent licenses that are
reasonably necessary to implement that API, You must also include this
information in a human-readable file supplied with Your distribution. 
c. Representations. You represent that, except as disclosed pursuant to 6.3(a)
above, You believe that any Extensions You distribute are Your original
creations and that You have sufficient rights to grant the rights conveyed by
this License. 
6.4 Required Notices. 
a. License Text. You must duplicate this License or instructions on how to
acquire a copy in any documentation You provide along with the Source Code of
any Extensions You create or to which You contribute, wherever You describe
recipients' rights relating to Licensed Software.
b. License Notice. You must duplicate any notice contained in EXHIBIT A (the
"License Notice") in each file of the Source Code of any copy You distribute
of the Licensed Software and Your Extensions. If You create an Extension, You
may add Your name as a Contributor to the Source Code and accompanying
documentation along with a description of the contribution. If it is not
possible to put the License Notice in a particular Source Code file due to its
structure, then You must include such License Notice in a location where a
user would be likely to look for such a notice.
c. Source Code Availability. You must notify the software community of the
availability of Source Code to Your Extensions within one (1) month of the date
You initially Deploy and include in such notification a description of the
Extensions, and instructions on how to acquire the Source Code. Should such
instructions change you must notify the software community of revised
instructions within one (1) month of the date of change. You must provide
notification by posting to appropriate news groups, mailing lists, weblogs, or
other sites where a publicly accessible search engine would reasonably be
expected to index your post in relationship to queries regarding the Licensed
Software and/or Your Extensions.
d. User-Visible Attribution. You must duplicate any notice contained in
EXHIBIT B (the "User-Visible Attribution Notice") in each user-visible display
of the Licensed Software and Your Extensions which delineates copyright,
ownership, or similar attribution information. If You create an Extension,
You may add Your name as a Contributor, and add Your attribution notice, as an
equally visible and functional element of any User-Visible Attribution Notice
content. To ensure proper attribution, You must also include such User-Visible
Attribution Notice in at least one location in the Software documentation
where a user would be likely to look for such notice.
6.5 Additional Terms. You may choose to offer, and charge a fee for, warranty,
support, indemnity or liability obligations to one or more recipients of
Licensed Software. However, You may do so only on Your own behalf, and not on
behalf of the Licensor or any Contributor except as permitted under other
agreements between you and Licensor or Contributor. You must make it clear that
any such warranty, support, indemnity or liability obligation is offered by You
alone, and You hereby agree to indemnify the Licensor and every Contributor for
any liability plus attorney fees, costs, and related expenses due to any such
action or claim incurred by the Licensor or such Contributor as a result of
warranty, support, indemnity or liability terms You offer.
6.6 Conflicts With Other Licenses. Where any portion of Your Extensions, by
virtue of being Derivative Works of another product or similar circumstance,
fall under the terms of another license, the terms of that license should be
honored however You must also make Your Extensions available under this
License. If the terms of this License continue to conflict with the terms of
the other license you may write the Licensor for permission to resolve the
conflict in a fashion that remains consistent with the intent of this License.
Such permission will be granted at the sole discretion of the Licensor. 
7.0 Versions of This License. Licensor may publish from time to time revised
versions of the License. Once Licensed Software has been published under a
particular version of the License, You may always continue to use it under the
terms of that version. You may also choose to use such Licensed Software under
the terms of any subsequent version of the License published by Licensor. No
one other than Licensor has the right to modify the terms applicable to
Licensed Software created under this License.
7.1 If You create or use a modified version of this License, which You may do
only in order to apply it to software that is not already Licensed Software
under this License, You must rename Your license so that it is not confusingly
similar to this License, and must make it clear that Your license contains
terms that differ from this License. In so naming Your license, You may not
use any trademark of Licensor or of any Contributor. Should Your modifications
to this License be limited to alteration of a) Section 13.8 solely to modify
the legal Jurisdiction or Venue for disputes, b) EXHIBIT A solely to define
License Notice text, or c) to EXHIBIT B solely to define a User-Visible
Attribution Notice, You may continue to refer to Your License as the
Reciprocal Public License or simply the RPL.
8.0 Disclaimer of Warranty. LICENSED SOFTWARE IS PROVIDED UNDER THIS LICENSE
ON AN "AS IS" BASIS, WITHOUT WARRANTY OF ANY KIND, EITHER EXPRESS OR IMPLIED,
INCLUDING, WITHOUT LIMITATION, WARRANTIES THAT THE LICENSED SOFTWARE IS FREE
OF DEFECTS, MERCHANTABLE, FIT FOR A PARTICULAR PURPOSE OR NON-INFRINGING.
FURTHER THERE IS NO WARRANTY MADE AND ALL IMPLIED WARRANTIES ARE DISCLAIMED
THAT THE LICENSED SOFTWARE MEETS OR COMPLIES WITH ANY DESCRIPTION OF
PERFORMANCE OR OPERATION, SAID COMPATIBILITY AND SUITABILITY BEING YOUR
RESPONSIBILITY. LICENSOR DISCLAIMS ANY WARRANTY, IMPLIED OR EXPRESSED, THAT
ANY CONTRIBUTOR'S EXTENSIONS MEET ANY STANDARD OF COMPATIBILITY OR DESCRIPTION
OF PERFORMANCE. THE ENTIRE RISK AS TO THE QUALITY AND PERFORMANCE OF THE
LICENSED SOFTWARE IS WITH YOU. SHOULD LICENSED SOFTWARE PROVE DEFECTIVE IN ANY
RESPECT, YOU (AND NOT THE LICENSOR OR ANY OTHER CONTRIBUTOR) ASSUME THE COST
OF ANY NECESSARY SERVICING, REPAIR OR CORRECTION. UNDER THE TERMS OF THIS
LICENSOR WILL NOT SUPPORT THIS SOFTWARE AND IS UNDER NO OBLIGATION TO ISSUE
UPDATES TO THIS SOFTWARE. LICENSOR HAS NO KNOWLEDGE OF ERRANT CODE OR VIRUS IN
THIS SOFTWARE, BUT DOES NOT WARRANT THAT THE SOFTWARE IS FREE FROM SUCH ERRORS
OR VIRUSES. THIS DISCLAIMER OF WARRANTY CONSTITUTES AN ESSENTIAL PART OF THIS
LICENSE. NO USE OF LICENSED SOFTWARE IS AUTHORIZED HEREUNDER EXCEPT UNDER THIS
DISCLAIMER. 
9.0 Limitation of Liability. UNDER NO CIRCUMSTANCES AND UNDER NO LEGAL THEORY,
WHETHER TORT (INCLUDING NEGLIGENCE), CONTRACT, OR OTHERWISE, SHALL THE
LICENSOR, ANY CONTRIBUTOR, OR ANY DISTRIBUTOR OF LICENSED SOFTWARE, OR ANY
SUPPLIER OF ANY OF SUCH PARTIES, BE LIABLE TO ANY PERSON FOR ANY INDIRECT,
SPECIAL, INCIDENTAL, OR CONSEQUENTIAL DAMAGES OF ANY CHARACTER INCLUDING,
WITHOUT LIMITATION, DAMAGES FOR LOSS OF GOODWILL, WORK STOPPAGE, COMPUTER
FAILURE OR MALFUNCTION, OR ANY AND ALL OTHER COMMERCIAL DAMAGES OR LOSSES,
EVEN IF SUCH PARTY SHALL HAVE BEEN INFORMED OF THE POSSIBILITY OF SUCH
DAMAGES. THIS LIMITATION OF LIABILITY SHALL NOT APPLY TO LIABILITY FOR DEATH
OR PERSONAL INJURY RESULTING FROM SUCH PARTY'S NEGLIGENCE TO THE EXTENT
APPLICABLE LAW PROHIBITS SUCH LIMITATION. SOME JURISDICTIONS DO NOT ALLOW THE
EXCLUSION OR LIMITATION OF INCIDENTAL OR CONSEQUENTIAL DAMAGES, SO THIS
EXCLUSION AND LIMITATION MAY NOT APPLY TO YOU. 
10.0 High Risk Activities. THE LICENSED SOFTWARE IS NOT FAULT-TOLERANT AND IS
NOT DESIGNED, MANUFACTURED, OR INTENDED FOR USE OR DISTRIBUTION AS ON-LINE
CONTROL EQUIPMENT IN HAZARDOUS ENVIRONMENTS REQUIRING FAIL-SAFE PERFORMANCE,
SUCH AS IN THE OPERATION OF NUCLEAR FACILITIES, AIRCRAFT NAVIGATION OR
COMMUNICATIONS SYSTEMS, AIR TRAFFIC CONTROL, DIRECT LIFE SUPPORT MACHINES, OR
WEAPONS SYSTEMS, IN WHICH THE FAILURE OF THE LICENSED SOFTWARE COULD LEAD
DIRECTLY TO DEATH, PERSONAL INJURY, OR SEVERE PHYSICAL OR ENVIRONMENTAL DAMAGE
("HIGH RISK ACTIVITIES"). LICENSOR AND CONTRIBUTORS SPECIFICALLY DISCLAIM ANY
EXPRESS OR IMPLIED WARRANTY OF FITNESS FOR HIGH RISK ACTIVITIES. 
11.0 Responsibility for Claims. As between Licensor and Contributors, each
party is responsible for claims and damages arising, directly or indirectly,
out of its utilization of rights under this License which specifically
disclaims warranties and limits any liability of the Licensor. This paragraph
is to be used in conjunction with and controlled by the Disclaimer Of
Warranties of Section 8, the Limitation Of Damages in Section 9, and the
disclaimer against use for High Risk Activities in Section 10. The Licensor
has thereby disclaimed all warranties and limited any damages that it is or
may be liable for. You agree to work with Licensor and Contributors to
distribute such responsibility on an equitable basis consistent with the terms
of this License including Sections 8, 9, and 10. Nothing herein is intended or
shall be deemed to constitute any admission of liability. 
12.0 Termination. This License and all rights granted hereunder will terminate
immediately in the event of the circumstances described in Section 13.6 or if
applicable law prohibits or restricts You from fully and or specifically
complying with Sections 3, 4 and/or 6, or prevents the enforceability of any
of those Sections, and You must immediately discontinue any use of Licensed
Software. 
12.1 Automatic Termination Upon Breach. This License and the rights granted
hereunder will terminate automatically if You fail to comply with the terms
herein and fail to cure such breach within thirty (30) days of becoming aware
of the breach. All sublicenses to the Licensed Software that are properly
granted shall survive any termination of this License. Provisions that, by
their nature, must remain in effect beyond the termination of this License,
shall survive. 
12.2 Termination Upon Assertion of Patent Infringement. If You initiate
litigation by asserting a patent infringement claim (excluding declaratory
judgment actions) against Licensor or a Contributor (Licensor or Contributor
against whom You file such an action is referred to herein as "Respondent")
alleging that Licensed Software directly or indirectly infringes any patent,
then any and all rights granted by such Respondent to You under Sections 3 or
4 of this License shall terminate prospectively upon sixty (60) days notice
from Respondent (the "Notice Period") unless within that Notice Period You
either agree in writing (i) to pay Respondent a mutually agreeable reasonably
royalty for Your past or future use of Licensed Software made by such
Respondent, or (ii) withdraw Your litigation claim with respect to Licensed
Software against such Respondent. If within said Notice Period a reasonable
royalty and payment arrangement are not mutually agreed upon in writing by the
parties or the litigation claim is not withdrawn, the rights granted by
Licensor to You under Sections 3 and 4 automatically terminate at the
expiration of said Notice Period. 
12.3 Reasonable Value of This License. If You assert a patent infringement
claim against Respondent alleging that Licensed Software directly or
indirectly infringes any patent where such claim is resolved (such as by
license or settlement) prior to the initiation of patent infringement
litigation, then the reasonable value of the licenses granted by said
Respondent under Sections 3 and 4 shall be taken into account in determining
the amount or value of any payment or license. 
12.4 No Retroactive Effect of Termination. In the event of termination under
this Section all end user license agreements (excluding licenses to
distributors and resellers) that have been validly granted by You or any
distributor hereunder prior to termination shall survive termination. 
13.0 Miscellaneous. 
13.1 U.S. Government End Users. The Licensed Software is a "commercial item,"
as that term is defined in 48 C.F.R. 2.101 (Oct. 1995), consisting of
"commercial computer software" and "commercial computer software
documentation," as such terms are used in 48 C.F.R. 12.212 (Sept. 1995).
Consistent with 48 C.F.R. 12.212 and 48 C.F.R. 227.7202-1 through 227.7202-4
(June 1995), all U.S. Government End Users acquire Licensed Software with only
those rights set forth herein. 
13.2 Relationship of Parties. This License will not be construed as creating
an agency, partnership, joint venture, or any other form of legal association
between or among You, Licensor, or any Contributor, and You will not represent
to the contrary, whether expressly, by implication, appearance, or otherwise. 
13.3 Independent Development. Nothing in this License will impair Licensor's
right to acquire, license, develop, subcontract, market, or distribute
technology or products that perform the same or similar functions as, or
otherwise compete with, Extensions that You may develop, produce, market, or
distribute. 
13.4 Consent To Breach Not Waiver. Failure by Licensor or Contributor to
enforce any provision of this License will not be deemed a waiver of future enforcement
of that or any other provision. 
13.5 Severability. This License represents the complete agreement concerning
the subject matter hereof. If any provision of this License is held to be
unenforceable, such provision shall be reformed only to the extent necessary
to make it enforceable. 
13.6 Inability to Comply Due to Statute or Regulation. If it is impossible for
You to comply with any of the terms of this License with respect to some or
all of the Licensed Software due to statute, judicial order, or regulation,
then You cannot use, modify, or distribute the software. 
13.7 Export Restrictions. You may be restricted with respect to downloading or
otherwise acquiring, exporting, or reexporting the Licensed Software or any
underlying information or technology by United States and other applicable
laws and regulations. By downloading or by otherwise obtaining the Licensed
Software, You are agreeing to be responsible for compliance with all
applicable laws and regulations. 
13.8 Arbitration, Jurisdiction &amp; Venue. This License shall be governed by
Colorado law provisions (except to the extent applicable law, if any, provides
otherwise), excluding its conflict-of-law provisions. You expressly agree that
any dispute relating to this License shall be submitted to binding arbitration
under the rules then prevailing of the American Arbitration Association. You
further agree that Adams County, Colorado USA is proper venue and grant such
arbitration proceeding jurisdiction as may be appropriate for purposes of
resolving any dispute under this License. Judgement upon any award made in
arbitration may be entered and enforced in any court of competent
jurisdiction. The arbitrator shall award attorney's fees and costs of
arbitration to the prevailing party. Should either party find it necessary to
enforce its arbitration award or seek specific performance of such award in a
civil court of competent jurisdiction, the prevailing party shall be entitled
to reasonable attorney's fees and costs. The application of the United Nations
Convention on Contracts for the International Sale of Goods is expressly
excluded. You and Licensor expressly waive any rights to a jury trial in any
litigation concerning Licensed Software or this License. Any law or regulation
that provides that the language of a contract shall be construed against the
drafter shall not apply to this License. 
13.9 Entire Agreement. This License constitutes the entire agreement between
the parties with respect to the subject matter hereof. 
EXHIBIT A 
The License Notice below must appear in each file of the Source Code of any
copy You distribute of the Licensed Software or any Extensions thereto:
 Unless explicitly acquired and licensed from Licensor under another
 license, the contents of this file are subject to the Reciprocal Public
 License ("RPL") Version 1.5, or subsequent versions as allowed by the RPL,
 and You may not copy or use this file in either source code or executable
 form, except in compliance with the terms and conditions of the RPL.
 All software distributed under the RPL is provided strictly on an "AS
 IS" basis, WITHOUT WARRANTY OF ANY KIND, EITHER EXPRESS OR IMPLIED, AND
 LICENSOR HEREBY DISCLAIMS ALL SUCH WARRANTIES, INCLUDING WITHOUT
 LIMITATION, ANY WARRANTIES OF MERCHANTABILITY, FITNESS FOR A PARTICULAR
 PURPOSE, QUIET ENJOYMENT, OR NON-INFRINGEMENT. See the RPL for specific
 language governing rights and limitations under the RPL. 
EXHIBIT B
The User-Visible Attribution Notice below, when provided, must appear in each
user-visible display as defined in Section 6.4 (d):</t>
  </si>
  <si>
    <t>Worksheet made and Licensed by Erik Szewczyk as Open Source under the Reciprocal Public License (RPL-1.5)</t>
  </si>
  <si>
    <t>Worksheet Version 1.0</t>
  </si>
  <si>
    <t>Click Here to view the Legal Disclaimer</t>
  </si>
  <si>
    <t>This worksheet presents a month by month comparison of the option you've entered as compared to the baseline (i.e. "do nothing") and drives the graph displayed on the Inputs and Summary page.</t>
  </si>
  <si>
    <t>This worksheet presents a loan amortization schedule if you are financing part or all of your project and determines the payments you will need to make including principal and interest.</t>
  </si>
  <si>
    <t>This worksheet displays the full cost schedule by month for both the baseline (if you were to "do nothing") as well as your costs for the new system.</t>
  </si>
  <si>
    <t>Fill in all the green cells to create your business case</t>
  </si>
  <si>
    <t>Monthly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</si>
</sst>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164" formatCode="0.0%"/>
    <numFmt numFmtId="165" formatCode="_(&quot;$&quot;* #,##0_);_(&quot;$&quot;* \(#,##0\);_(&quot;$&quot;* &quot;-&quot;??_);_(@_)"/>
    <numFmt numFmtId="166" formatCode="_(&quot;$&quot;* #,##0.00000_);_(&quot;$&quot;* \(#,##0.00000\);_(&quot;$&quot;*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20"/>
      <color theme="1"/>
      <name val="Calibri"/>
      <family val="2"/>
      <scheme val="minor"/>
    </font>
    <font>
      <u/>
      <sz val="20"/>
      <color theme="10"/>
      <name val="Calibri"/>
      <family val="2"/>
      <scheme val="minor"/>
    </font>
    <font>
      <b/>
      <sz val="11"/>
      <color theme="1"/>
      <name val="Calibri"/>
      <family val="2"/>
      <scheme val="minor"/>
    </font>
    <font>
      <sz val="10"/>
      <color rgb="FF333333"/>
      <name val="Consolas"/>
      <family val="3"/>
    </font>
    <font>
      <b/>
      <sz val="16"/>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i/>
      <sz val="12"/>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44">
    <xf numFmtId="0" fontId="0" fillId="0" borderId="0" xfId="0"/>
    <xf numFmtId="44" fontId="0" fillId="0" borderId="0" xfId="1" applyFont="1"/>
    <xf numFmtId="8" fontId="0" fillId="0" borderId="0" xfId="0" applyNumberFormat="1"/>
    <xf numFmtId="44" fontId="0" fillId="0" borderId="0" xfId="0" applyNumberFormat="1"/>
    <xf numFmtId="0" fontId="3" fillId="0" borderId="0" xfId="0" applyFont="1"/>
    <xf numFmtId="0" fontId="4" fillId="0" borderId="0" xfId="3" applyFont="1"/>
    <xf numFmtId="8" fontId="0" fillId="0" borderId="0" xfId="1" applyNumberFormat="1" applyFont="1"/>
    <xf numFmtId="9" fontId="0" fillId="0" borderId="0" xfId="2" applyFont="1"/>
    <xf numFmtId="0" fontId="5" fillId="0" borderId="0" xfId="0" applyFont="1"/>
    <xf numFmtId="0" fontId="2" fillId="0" borderId="0" xfId="3"/>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6" fillId="0" borderId="0" xfId="0" applyFont="1" applyBorder="1" applyAlignment="1">
      <alignment horizontal="left" vertical="top" wrapText="1" indent="1"/>
    </xf>
    <xf numFmtId="0" fontId="6" fillId="0" borderId="0" xfId="0" applyFont="1" applyBorder="1" applyAlignment="1">
      <alignment horizontal="left" vertical="top" indent="1"/>
    </xf>
    <xf numFmtId="0" fontId="7" fillId="0" borderId="0" xfId="0" applyFont="1"/>
    <xf numFmtId="0" fontId="8" fillId="0" borderId="0" xfId="0" applyFont="1"/>
    <xf numFmtId="0" fontId="9" fillId="0" borderId="0" xfId="0" applyFont="1"/>
    <xf numFmtId="166" fontId="8" fillId="2" borderId="1" xfId="1" applyNumberFormat="1" applyFont="1" applyFill="1" applyBorder="1" applyAlignment="1">
      <alignment horizontal="right"/>
    </xf>
    <xf numFmtId="0" fontId="8" fillId="2" borderId="2" xfId="0" applyFont="1" applyFill="1" applyBorder="1"/>
    <xf numFmtId="1" fontId="8" fillId="2" borderId="2" xfId="0" applyNumberFormat="1" applyFont="1" applyFill="1" applyBorder="1"/>
    <xf numFmtId="165" fontId="8" fillId="2" borderId="1" xfId="1" applyNumberFormat="1" applyFont="1" applyFill="1" applyBorder="1" applyAlignment="1">
      <alignment horizontal="right"/>
    </xf>
    <xf numFmtId="0" fontId="8" fillId="2" borderId="3" xfId="0" applyFont="1" applyFill="1" applyBorder="1"/>
    <xf numFmtId="1" fontId="8" fillId="2" borderId="3" xfId="0" applyNumberFormat="1" applyFont="1" applyFill="1" applyBorder="1"/>
    <xf numFmtId="44" fontId="8" fillId="0" borderId="0" xfId="0" applyNumberFormat="1" applyFont="1"/>
    <xf numFmtId="9" fontId="8" fillId="0" borderId="0" xfId="2" applyFont="1"/>
    <xf numFmtId="165" fontId="8" fillId="0" borderId="0" xfId="1" applyNumberFormat="1" applyFont="1" applyAlignment="1">
      <alignment horizontal="right"/>
    </xf>
    <xf numFmtId="0" fontId="8" fillId="2" borderId="1" xfId="0" applyFont="1" applyFill="1" applyBorder="1" applyAlignment="1">
      <alignment horizontal="right"/>
    </xf>
    <xf numFmtId="9" fontId="8" fillId="2" borderId="1" xfId="2" applyFont="1" applyFill="1" applyBorder="1" applyAlignment="1">
      <alignment horizontal="right"/>
    </xf>
    <xf numFmtId="165" fontId="8" fillId="0" borderId="0" xfId="0" applyNumberFormat="1" applyFont="1" applyAlignment="1">
      <alignment horizontal="right"/>
    </xf>
    <xf numFmtId="165" fontId="8" fillId="2" borderId="2" xfId="0" applyNumberFormat="1" applyFont="1" applyFill="1" applyBorder="1" applyAlignment="1">
      <alignment horizontal="right"/>
    </xf>
    <xf numFmtId="0" fontId="8" fillId="2" borderId="3" xfId="0" applyFont="1" applyFill="1" applyBorder="1" applyAlignment="1">
      <alignment horizontal="right"/>
    </xf>
    <xf numFmtId="0" fontId="8" fillId="2" borderId="4" xfId="0" applyFont="1" applyFill="1" applyBorder="1" applyAlignment="1">
      <alignment horizontal="right"/>
    </xf>
    <xf numFmtId="0" fontId="8" fillId="2" borderId="4" xfId="0" applyFont="1" applyFill="1" applyBorder="1"/>
    <xf numFmtId="1" fontId="8" fillId="2" borderId="4" xfId="0" applyNumberFormat="1" applyFont="1" applyFill="1" applyBorder="1"/>
    <xf numFmtId="1" fontId="8" fillId="0" borderId="0" xfId="0" applyNumberFormat="1" applyFont="1"/>
    <xf numFmtId="0" fontId="8" fillId="0" borderId="0" xfId="0" applyFont="1" applyAlignment="1">
      <alignment horizontal="right"/>
    </xf>
    <xf numFmtId="0" fontId="10" fillId="0" borderId="0" xfId="0" applyFont="1"/>
    <xf numFmtId="165" fontId="8" fillId="0" borderId="0" xfId="1" applyNumberFormat="1" applyFont="1"/>
    <xf numFmtId="164" fontId="8" fillId="2" borderId="1" xfId="2" applyNumberFormat="1" applyFont="1" applyFill="1" applyBorder="1"/>
    <xf numFmtId="8" fontId="8" fillId="0" borderId="0" xfId="0" applyNumberFormat="1" applyFont="1" applyAlignment="1">
      <alignment horizontal="right"/>
    </xf>
    <xf numFmtId="0" fontId="8" fillId="2" borderId="1" xfId="0" applyFont="1" applyFill="1" applyBorder="1"/>
    <xf numFmtId="0" fontId="11" fillId="0" borderId="0" xfId="0" applyFont="1"/>
    <xf numFmtId="8" fontId="8" fillId="0" borderId="0" xfId="1" applyNumberFormat="1" applyFont="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Cumulative % Difference Month by Month</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lineChart>
        <c:grouping val="standard"/>
        <c:varyColors val="0"/>
        <c:ser>
          <c:idx val="0"/>
          <c:order val="0"/>
          <c:tx>
            <c:strRef>
              <c:f>Monthly_Detail!$H$3</c:f>
              <c:strCache>
                <c:ptCount val="1"/>
                <c:pt idx="0">
                  <c:v>Difference</c:v>
                </c:pt>
              </c:strCache>
            </c:strRef>
          </c:tx>
          <c:spPr>
            <a:ln w="76200" cap="rnd">
              <a:solidFill>
                <a:schemeClr val="accent1"/>
              </a:solidFill>
              <a:round/>
            </a:ln>
            <a:effectLst/>
          </c:spPr>
          <c:marker>
            <c:symbol val="none"/>
          </c:marker>
          <c:cat>
            <c:numRef>
              <c:f>Monthly_Detail!$E$4:$E$243</c:f>
              <c:numCache>
                <c:formatCode>General</c:formatCode>
                <c:ptCount val="2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numCache>
            </c:numRef>
          </c:cat>
          <c:val>
            <c:numRef>
              <c:f>Monthly_Detail!$H$4:$H$243</c:f>
              <c:numCache>
                <c:formatCode>0%</c:formatCode>
                <c:ptCount val="240"/>
                <c:pt idx="0">
                  <c:v>50.716166448428872</c:v>
                </c:pt>
                <c:pt idx="1">
                  <c:v>29.343919165648721</c:v>
                </c:pt>
                <c:pt idx="2">
                  <c:v>21.285693553345389</c:v>
                </c:pt>
                <c:pt idx="3">
                  <c:v>16.975817401660382</c:v>
                </c:pt>
                <c:pt idx="4">
                  <c:v>14.192333352537938</c:v>
                </c:pt>
                <c:pt idx="5">
                  <c:v>11.984183578598094</c:v>
                </c:pt>
                <c:pt idx="6">
                  <c:v>10.315143270586592</c:v>
                </c:pt>
                <c:pt idx="7">
                  <c:v>8.9367149585036643</c:v>
                </c:pt>
                <c:pt idx="8">
                  <c:v>7.7691017973393786</c:v>
                </c:pt>
                <c:pt idx="9">
                  <c:v>6.6081188620853437</c:v>
                </c:pt>
                <c:pt idx="10">
                  <c:v>5.6384475852128437</c:v>
                </c:pt>
                <c:pt idx="11">
                  <c:v>6.4174471374496065</c:v>
                </c:pt>
                <c:pt idx="12">
                  <c:v>5.4955492406788782</c:v>
                </c:pt>
                <c:pt idx="13">
                  <c:v>4.9363881199058062</c:v>
                </c:pt>
                <c:pt idx="14">
                  <c:v>9.7827807319634879</c:v>
                </c:pt>
                <c:pt idx="15">
                  <c:v>9.1959656280313897</c:v>
                </c:pt>
                <c:pt idx="16">
                  <c:v>8.7048100708941032</c:v>
                </c:pt>
                <c:pt idx="17">
                  <c:v>8.2264526388003709</c:v>
                </c:pt>
                <c:pt idx="18">
                  <c:v>7.7939752654815324</c:v>
                </c:pt>
                <c:pt idx="19">
                  <c:v>7.3753494563100652</c:v>
                </c:pt>
                <c:pt idx="20">
                  <c:v>6.9669002512259368</c:v>
                </c:pt>
                <c:pt idx="21">
                  <c:v>6.5008725755813686</c:v>
                </c:pt>
                <c:pt idx="22">
                  <c:v>6.0539682232013465</c:v>
                </c:pt>
                <c:pt idx="23">
                  <c:v>6.4174471374496065</c:v>
                </c:pt>
                <c:pt idx="24">
                  <c:v>5.9283373208349115</c:v>
                </c:pt>
                <c:pt idx="25">
                  <c:v>5.6040733055828085</c:v>
                </c:pt>
                <c:pt idx="26">
                  <c:v>5.3457800180396209</c:v>
                </c:pt>
                <c:pt idx="27">
                  <c:v>5.1294784397769204</c:v>
                </c:pt>
                <c:pt idx="28">
                  <c:v>4.9419733676104141</c:v>
                </c:pt>
                <c:pt idx="29">
                  <c:v>4.7543211871004827</c:v>
                </c:pt>
                <c:pt idx="30">
                  <c:v>4.5797809972343888</c:v>
                </c:pt>
                <c:pt idx="31">
                  <c:v>4.4043655892169067</c:v>
                </c:pt>
                <c:pt idx="32">
                  <c:v>4.2270814387587921</c:v>
                </c:pt>
                <c:pt idx="33">
                  <c:v>4.0204983110864418</c:v>
                </c:pt>
                <c:pt idx="34">
                  <c:v>3.8126318417279927</c:v>
                </c:pt>
                <c:pt idx="35">
                  <c:v>4.1485228911578798</c:v>
                </c:pt>
                <c:pt idx="36">
                  <c:v>3.9100029955613205</c:v>
                </c:pt>
                <c:pt idx="37">
                  <c:v>3.7417280082393707</c:v>
                </c:pt>
                <c:pt idx="38">
                  <c:v>3.6039440765556896</c:v>
                </c:pt>
                <c:pt idx="39">
                  <c:v>3.4855793636740491</c:v>
                </c:pt>
                <c:pt idx="40">
                  <c:v>3.381667655595872</c:v>
                </c:pt>
                <c:pt idx="41">
                  <c:v>3.2768599679117156</c:v>
                </c:pt>
                <c:pt idx="42">
                  <c:v>3.1784490590913195</c:v>
                </c:pt>
                <c:pt idx="43">
                  <c:v>3.0777605535178498</c:v>
                </c:pt>
                <c:pt idx="44">
                  <c:v>2.9743018330582016</c:v>
                </c:pt>
                <c:pt idx="45">
                  <c:v>2.8532255738195986</c:v>
                </c:pt>
                <c:pt idx="46">
                  <c:v>2.728187269277754</c:v>
                </c:pt>
                <c:pt idx="47">
                  <c:v>3.0140607680120155</c:v>
                </c:pt>
                <c:pt idx="48">
                  <c:v>2.869037862625853</c:v>
                </c:pt>
                <c:pt idx="49">
                  <c:v>2.7623875329256204</c:v>
                </c:pt>
                <c:pt idx="50">
                  <c:v>2.6736678944501842</c:v>
                </c:pt>
                <c:pt idx="51">
                  <c:v>2.5962569126675779</c:v>
                </c:pt>
                <c:pt idx="52">
                  <c:v>2.5278893860619953</c:v>
                </c:pt>
                <c:pt idx="53">
                  <c:v>2.4587722709984603</c:v>
                </c:pt>
                <c:pt idx="54">
                  <c:v>2.3936307846513141</c:v>
                </c:pt>
                <c:pt idx="55">
                  <c:v>2.3262521653201449</c:v>
                </c:pt>
                <c:pt idx="56">
                  <c:v>2.2563345736508462</c:v>
                </c:pt>
                <c:pt idx="57">
                  <c:v>2.1745675150236603</c:v>
                </c:pt>
                <c:pt idx="58">
                  <c:v>2.0886653596312659</c:v>
                </c:pt>
                <c:pt idx="59">
                  <c:v>1.9930448571807386</c:v>
                </c:pt>
                <c:pt idx="60">
                  <c:v>1.9021910392340611</c:v>
                </c:pt>
                <c:pt idx="61">
                  <c:v>1.8322954162765432</c:v>
                </c:pt>
                <c:pt idx="62">
                  <c:v>1.7734072570740269</c:v>
                </c:pt>
                <c:pt idx="63">
                  <c:v>1.7212987822226811</c:v>
                </c:pt>
                <c:pt idx="64">
                  <c:v>1.6751935493577135</c:v>
                </c:pt>
                <c:pt idx="65">
                  <c:v>1.6287318460787936</c:v>
                </c:pt>
                <c:pt idx="66">
                  <c:v>1.5850013101712175</c:v>
                </c:pt>
                <c:pt idx="67">
                  <c:v>1.5393511870393828</c:v>
                </c:pt>
                <c:pt idx="68">
                  <c:v>1.4916194043374711</c:v>
                </c:pt>
                <c:pt idx="69">
                  <c:v>1.4363068546013533</c:v>
                </c:pt>
                <c:pt idx="70">
                  <c:v>1.3772001369492715</c:v>
                </c:pt>
                <c:pt idx="71">
                  <c:v>1.3123675832932211</c:v>
                </c:pt>
                <c:pt idx="72">
                  <c:v>1.2507847436974682</c:v>
                </c:pt>
                <c:pt idx="73">
                  <c:v>1.2013548789241955</c:v>
                </c:pt>
                <c:pt idx="74">
                  <c:v>1.15928139543988</c:v>
                </c:pt>
                <c:pt idx="75">
                  <c:v>1.1216083782098871</c:v>
                </c:pt>
                <c:pt idx="76">
                  <c:v>1.0882662838982553</c:v>
                </c:pt>
                <c:pt idx="77">
                  <c:v>1.0548210450322857</c:v>
                </c:pt>
                <c:pt idx="78">
                  <c:v>1.0234329187759219</c:v>
                </c:pt>
                <c:pt idx="79">
                  <c:v>0.99041819212981141</c:v>
                </c:pt>
                <c:pt idx="80">
                  <c:v>0.95569197010555673</c:v>
                </c:pt>
                <c:pt idx="81">
                  <c:v>0.91589010783621283</c:v>
                </c:pt>
                <c:pt idx="82">
                  <c:v>0.87271397990376898</c:v>
                </c:pt>
                <c:pt idx="83">
                  <c:v>0.82616953051642261</c:v>
                </c:pt>
                <c:pt idx="84">
                  <c:v>0.78209760118362748</c:v>
                </c:pt>
                <c:pt idx="85">
                  <c:v>0.74523370694370583</c:v>
                </c:pt>
                <c:pt idx="86">
                  <c:v>0.71358076675624915</c:v>
                </c:pt>
                <c:pt idx="87">
                  <c:v>0.68494060829765824</c:v>
                </c:pt>
                <c:pt idx="88">
                  <c:v>0.65960805941493583</c:v>
                </c:pt>
                <c:pt idx="89">
                  <c:v>0.6343334296173575</c:v>
                </c:pt>
                <c:pt idx="90">
                  <c:v>0.61070345269338355</c:v>
                </c:pt>
                <c:pt idx="91">
                  <c:v>0.58568504834415258</c:v>
                </c:pt>
                <c:pt idx="92">
                  <c:v>0.55923941180565551</c:v>
                </c:pt>
                <c:pt idx="93">
                  <c:v>0.52929293968321833</c:v>
                </c:pt>
                <c:pt idx="94">
                  <c:v>0.49635527129278534</c:v>
                </c:pt>
                <c:pt idx="95">
                  <c:v>0.46152099093382365</c:v>
                </c:pt>
                <c:pt idx="96">
                  <c:v>0.42870670602786715</c:v>
                </c:pt>
                <c:pt idx="97">
                  <c:v>0.40011523475225297</c:v>
                </c:pt>
                <c:pt idx="98">
                  <c:v>0.37537418940351375</c:v>
                </c:pt>
                <c:pt idx="99">
                  <c:v>0.35277452691143268</c:v>
                </c:pt>
                <c:pt idx="100">
                  <c:v>0.33280724144683438</c:v>
                </c:pt>
                <c:pt idx="101">
                  <c:v>0.31300094640225773</c:v>
                </c:pt>
                <c:pt idx="102">
                  <c:v>0.29456421201417765</c:v>
                </c:pt>
                <c:pt idx="103">
                  <c:v>0.27492833826267238</c:v>
                </c:pt>
                <c:pt idx="104">
                  <c:v>0.25408349942339703</c:v>
                </c:pt>
                <c:pt idx="105">
                  <c:v>0.23078011125876219</c:v>
                </c:pt>
                <c:pt idx="106">
                  <c:v>0.20481213053195033</c:v>
                </c:pt>
                <c:pt idx="107">
                  <c:v>0.17790546014735759</c:v>
                </c:pt>
                <c:pt idx="108">
                  <c:v>0.15272776990097534</c:v>
                </c:pt>
                <c:pt idx="109">
                  <c:v>0.12987439308402776</c:v>
                </c:pt>
                <c:pt idx="110">
                  <c:v>0.10995841378911568</c:v>
                </c:pt>
                <c:pt idx="111">
                  <c:v>9.1605775897835334E-2</c:v>
                </c:pt>
                <c:pt idx="112">
                  <c:v>7.5414244751259477E-2</c:v>
                </c:pt>
                <c:pt idx="113">
                  <c:v>5.9450052009826719E-2</c:v>
                </c:pt>
                <c:pt idx="114">
                  <c:v>4.4659965999618453E-2</c:v>
                </c:pt>
                <c:pt idx="115">
                  <c:v>2.8821675550814729E-2</c:v>
                </c:pt>
                <c:pt idx="116">
                  <c:v>1.1944225241717605E-2</c:v>
                </c:pt>
                <c:pt idx="117">
                  <c:v>-6.6739539014505009E-3</c:v>
                </c:pt>
                <c:pt idx="118">
                  <c:v>-2.7682835465196197E-2</c:v>
                </c:pt>
                <c:pt idx="119">
                  <c:v>-4.8986964481815401E-2</c:v>
                </c:pt>
                <c:pt idx="120">
                  <c:v>-4.5008148135739959E-2</c:v>
                </c:pt>
                <c:pt idx="121">
                  <c:v>-4.0369290482280766E-2</c:v>
                </c:pt>
                <c:pt idx="122">
                  <c:v>-3.3738861217950382E-2</c:v>
                </c:pt>
                <c:pt idx="123">
                  <c:v>-2.6187915082817332E-2</c:v>
                </c:pt>
                <c:pt idx="124">
                  <c:v>-1.7047661443947641E-2</c:v>
                </c:pt>
                <c:pt idx="125">
                  <c:v>-7.9589311425442479E-3</c:v>
                </c:pt>
                <c:pt idx="126">
                  <c:v>1.8857464058595922E-3</c:v>
                </c:pt>
                <c:pt idx="127">
                  <c:v>1.0486210897120389E-2</c:v>
                </c:pt>
                <c:pt idx="128">
                  <c:v>1.783369318691063E-2</c:v>
                </c:pt>
                <c:pt idx="129">
                  <c:v>2.3220716084028988E-2</c:v>
                </c:pt>
                <c:pt idx="130">
                  <c:v>2.6007095045190491E-2</c:v>
                </c:pt>
                <c:pt idx="131">
                  <c:v>2.7906090881256423E-2</c:v>
                </c:pt>
                <c:pt idx="132">
                  <c:v>3.0628368619070093E-2</c:v>
                </c:pt>
                <c:pt idx="133">
                  <c:v>3.4259969488423907E-2</c:v>
                </c:pt>
                <c:pt idx="134">
                  <c:v>3.9811798764372082E-2</c:v>
                </c:pt>
                <c:pt idx="135">
                  <c:v>4.6279656202258705E-2</c:v>
                </c:pt>
                <c:pt idx="136">
                  <c:v>5.42404565443068E-2</c:v>
                </c:pt>
                <c:pt idx="137">
                  <c:v>6.2136609876623866E-2</c:v>
                </c:pt>
                <c:pt idx="138">
                  <c:v>7.0736578428270608E-2</c:v>
                </c:pt>
                <c:pt idx="139">
                  <c:v>7.8196223800851242E-2</c:v>
                </c:pt>
                <c:pt idx="140">
                  <c:v>8.4501003206523415E-2</c:v>
                </c:pt>
                <c:pt idx="141">
                  <c:v>8.8904481046508083E-2</c:v>
                </c:pt>
                <c:pt idx="142">
                  <c:v>9.092039428341181E-2</c:v>
                </c:pt>
                <c:pt idx="143">
                  <c:v>9.198363701714965E-2</c:v>
                </c:pt>
                <c:pt idx="144">
                  <c:v>9.3794042408095579E-2</c:v>
                </c:pt>
                <c:pt idx="145">
                  <c:v>9.6673148144151413E-2</c:v>
                </c:pt>
                <c:pt idx="146">
                  <c:v>0.1013957669530253</c:v>
                </c:pt>
                <c:pt idx="147">
                  <c:v>0.10701837201922999</c:v>
                </c:pt>
                <c:pt idx="148">
                  <c:v>0.1140460754649496</c:v>
                </c:pt>
                <c:pt idx="149">
                  <c:v>0.12100015921790086</c:v>
                </c:pt>
                <c:pt idx="150">
                  <c:v>0.12861165778699363</c:v>
                </c:pt>
                <c:pt idx="151">
                  <c:v>0.13517012109095822</c:v>
                </c:pt>
                <c:pt idx="152">
                  <c:v>0.14065705268308712</c:v>
                </c:pt>
                <c:pt idx="153">
                  <c:v>0.1443073963586842</c:v>
                </c:pt>
                <c:pt idx="154">
                  <c:v>0.14574988263525798</c:v>
                </c:pt>
                <c:pt idx="155">
                  <c:v>0.14620309913213625</c:v>
                </c:pt>
                <c:pt idx="156">
                  <c:v>0.14733823641287724</c:v>
                </c:pt>
                <c:pt idx="157">
                  <c:v>0.14964280491281795</c:v>
                </c:pt>
                <c:pt idx="158">
                  <c:v>0.15371380720810421</c:v>
                </c:pt>
                <c:pt idx="159">
                  <c:v>0.15866252076200238</c:v>
                </c:pt>
                <c:pt idx="160">
                  <c:v>0.16493667942980234</c:v>
                </c:pt>
                <c:pt idx="161">
                  <c:v>0.17113115703837875</c:v>
                </c:pt>
                <c:pt idx="162">
                  <c:v>0.17794176010084306</c:v>
                </c:pt>
                <c:pt idx="163">
                  <c:v>0.18377381453854535</c:v>
                </c:pt>
                <c:pt idx="164">
                  <c:v>0.18860611194585877</c:v>
                </c:pt>
                <c:pt idx="165">
                  <c:v>0.19166801645758796</c:v>
                </c:pt>
                <c:pt idx="166">
                  <c:v>0.19267588197503269</c:v>
                </c:pt>
                <c:pt idx="167">
                  <c:v>0.19267692380212478</c:v>
                </c:pt>
                <c:pt idx="168">
                  <c:v>0.19330370785372475</c:v>
                </c:pt>
                <c:pt idx="169">
                  <c:v>0.19516149626718718</c:v>
                </c:pt>
                <c:pt idx="170">
                  <c:v>0.19871083190342542</c:v>
                </c:pt>
                <c:pt idx="171">
                  <c:v>0.20311245972966221</c:v>
                </c:pt>
                <c:pt idx="172">
                  <c:v>0.20876739507483977</c:v>
                </c:pt>
                <c:pt idx="173">
                  <c:v>0.21433865759229878</c:v>
                </c:pt>
                <c:pt idx="174">
                  <c:v>0.22048922222032227</c:v>
                </c:pt>
                <c:pt idx="175">
                  <c:v>0.22572561984372419</c:v>
                </c:pt>
                <c:pt idx="176">
                  <c:v>0.23002479560008129</c:v>
                </c:pt>
                <c:pt idx="177">
                  <c:v>0.23261897572869863</c:v>
                </c:pt>
                <c:pt idx="178">
                  <c:v>0.23329239949330371</c:v>
                </c:pt>
                <c:pt idx="179">
                  <c:v>0.23295423851611485</c:v>
                </c:pt>
                <c:pt idx="180">
                  <c:v>0.23319316405657883</c:v>
                </c:pt>
                <c:pt idx="181">
                  <c:v>0.23469804879764267</c:v>
                </c:pt>
                <c:pt idx="182">
                  <c:v>0.23782303233121596</c:v>
                </c:pt>
                <c:pt idx="183">
                  <c:v>0.24177356943641753</c:v>
                </c:pt>
                <c:pt idx="184">
                  <c:v>0.24691202397333895</c:v>
                </c:pt>
                <c:pt idx="185">
                  <c:v>0.25196430179858814</c:v>
                </c:pt>
                <c:pt idx="186">
                  <c:v>0.25756292977206385</c:v>
                </c:pt>
                <c:pt idx="187">
                  <c:v>0.26230363997350759</c:v>
                </c:pt>
                <c:pt idx="188">
                  <c:v>0.26616214491935497</c:v>
                </c:pt>
                <c:pt idx="189">
                  <c:v>0.26837900410057519</c:v>
                </c:pt>
                <c:pt idx="190">
                  <c:v>0.26879179658459335</c:v>
                </c:pt>
                <c:pt idx="191">
                  <c:v>0.26819688889085619</c:v>
                </c:pt>
                <c:pt idx="192">
                  <c:v>0.26813666645423828</c:v>
                </c:pt>
                <c:pt idx="193">
                  <c:v>0.26935902284410113</c:v>
                </c:pt>
                <c:pt idx="194">
                  <c:v>0.27213399933912763</c:v>
                </c:pt>
                <c:pt idx="195">
                  <c:v>0.27570755655894075</c:v>
                </c:pt>
                <c:pt idx="196">
                  <c:v>0.28040963764543858</c:v>
                </c:pt>
                <c:pt idx="197">
                  <c:v>0.28502411741560801</c:v>
                </c:pt>
                <c:pt idx="198">
                  <c:v>0.2901553447019391</c:v>
                </c:pt>
                <c:pt idx="199">
                  <c:v>0.29447825159011132</c:v>
                </c:pt>
                <c:pt idx="200">
                  <c:v>0.29796775942695869</c:v>
                </c:pt>
                <c:pt idx="201">
                  <c:v>0.29987627525590566</c:v>
                </c:pt>
                <c:pt idx="202">
                  <c:v>0.3000837967342968</c:v>
                </c:pt>
                <c:pt idx="203">
                  <c:v>0.29929334510386324</c:v>
                </c:pt>
                <c:pt idx="204">
                  <c:v>0.29900039967952008</c:v>
                </c:pt>
                <c:pt idx="205">
                  <c:v>0.29999391114009294</c:v>
                </c:pt>
                <c:pt idx="206">
                  <c:v>0.30247667479698148</c:v>
                </c:pt>
                <c:pt idx="207">
                  <c:v>0.3057314546303091</c:v>
                </c:pt>
                <c:pt idx="208">
                  <c:v>0.31006067141047233</c:v>
                </c:pt>
                <c:pt idx="209">
                  <c:v>0.31430165031007168</c:v>
                </c:pt>
                <c:pt idx="210">
                  <c:v>0.31903267508370675</c:v>
                </c:pt>
                <c:pt idx="211">
                  <c:v>0.32299946027663684</c:v>
                </c:pt>
                <c:pt idx="212">
                  <c:v>0.32617645703439968</c:v>
                </c:pt>
                <c:pt idx="213">
                  <c:v>0.32783012507591253</c:v>
                </c:pt>
                <c:pt idx="214">
                  <c:v>0.32787454615562306</c:v>
                </c:pt>
                <c:pt idx="215">
                  <c:v>0.32693463951542506</c:v>
                </c:pt>
                <c:pt idx="216">
                  <c:v>0.32645944453994263</c:v>
                </c:pt>
                <c:pt idx="217">
                  <c:v>0.32726569123064908</c:v>
                </c:pt>
                <c:pt idx="218">
                  <c:v>0.32950186276428423</c:v>
                </c:pt>
                <c:pt idx="219">
                  <c:v>0.33248426653047775</c:v>
                </c:pt>
                <c:pt idx="220">
                  <c:v>0.33649171192209371</c:v>
                </c:pt>
                <c:pt idx="221">
                  <c:v>0.34041086060625692</c:v>
                </c:pt>
                <c:pt idx="222">
                  <c:v>0.34479587318203386</c:v>
                </c:pt>
                <c:pt idx="223">
                  <c:v>0.34845609709987801</c:v>
                </c:pt>
                <c:pt idx="224">
                  <c:v>0.35136574859295039</c:v>
                </c:pt>
                <c:pt idx="225">
                  <c:v>0.35280665901701297</c:v>
                </c:pt>
                <c:pt idx="226">
                  <c:v>0.35272054224272492</c:v>
                </c:pt>
                <c:pt idx="227">
                  <c:v>0.35166632398892794</c:v>
                </c:pt>
                <c:pt idx="228">
                  <c:v>0.35104772638595683</c:v>
                </c:pt>
                <c:pt idx="229">
                  <c:v>0.35169935113867418</c:v>
                </c:pt>
                <c:pt idx="230">
                  <c:v>0.35372543363947545</c:v>
                </c:pt>
                <c:pt idx="231">
                  <c:v>0.35647295026383952</c:v>
                </c:pt>
                <c:pt idx="232">
                  <c:v>0.36020026468901895</c:v>
                </c:pt>
                <c:pt idx="233">
                  <c:v>0.36383964770578731</c:v>
                </c:pt>
                <c:pt idx="234">
                  <c:v>0.36792290904002373</c:v>
                </c:pt>
                <c:pt idx="235">
                  <c:v>0.37131690625204411</c:v>
                </c:pt>
                <c:pt idx="236">
                  <c:v>0.37399579410588651</c:v>
                </c:pt>
                <c:pt idx="237">
                  <c:v>0.3752574899266185</c:v>
                </c:pt>
                <c:pt idx="238">
                  <c:v>0.37506628153571325</c:v>
                </c:pt>
                <c:pt idx="239">
                  <c:v>0.37392484001508053</c:v>
                </c:pt>
              </c:numCache>
            </c:numRef>
          </c:val>
          <c:smooth val="0"/>
          <c:extLst>
            <c:ext xmlns:c16="http://schemas.microsoft.com/office/drawing/2014/chart" uri="{C3380CC4-5D6E-409C-BE32-E72D297353CC}">
              <c16:uniqueId val="{00000000-4FA9-41F5-BEF1-2362F5264789}"/>
            </c:ext>
          </c:extLst>
        </c:ser>
        <c:dLbls>
          <c:showLegendKey val="0"/>
          <c:showVal val="0"/>
          <c:showCatName val="0"/>
          <c:showSerName val="0"/>
          <c:showPercent val="0"/>
          <c:showBubbleSize val="0"/>
        </c:dLbls>
        <c:hiLowLines>
          <c:spPr>
            <a:ln w="9525">
              <a:solidFill>
                <a:schemeClr val="tx1">
                  <a:lumMod val="50000"/>
                  <a:lumOff val="50000"/>
                </a:schemeClr>
              </a:solidFill>
              <a:prstDash val="dash"/>
            </a:ln>
            <a:effectLst/>
          </c:spPr>
        </c:hiLowLines>
        <c:smooth val="0"/>
        <c:axId val="345012063"/>
        <c:axId val="526736927"/>
      </c:lineChart>
      <c:catAx>
        <c:axId val="345012063"/>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526736927"/>
        <c:crosses val="autoZero"/>
        <c:auto val="1"/>
        <c:lblAlgn val="ctr"/>
        <c:lblOffset val="100"/>
        <c:noMultiLvlLbl val="0"/>
      </c:catAx>
      <c:valAx>
        <c:axId val="526736927"/>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 Difference</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012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Cumulative % Difference Month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Monthly_Detail!$H$3</c:f>
              <c:strCache>
                <c:ptCount val="1"/>
                <c:pt idx="0">
                  <c:v>Difference</c:v>
                </c:pt>
              </c:strCache>
            </c:strRef>
          </c:tx>
          <c:spPr>
            <a:ln w="28575" cap="rnd">
              <a:solidFill>
                <a:schemeClr val="accent1"/>
              </a:solidFill>
              <a:round/>
            </a:ln>
            <a:effectLst/>
          </c:spPr>
          <c:marker>
            <c:symbol val="none"/>
          </c:marker>
          <c:cat>
            <c:numRef>
              <c:f>Monthly_Detail!$E$4:$E$243</c:f>
              <c:numCache>
                <c:formatCode>General</c:formatCode>
                <c:ptCount val="24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numCache>
            </c:numRef>
          </c:cat>
          <c:val>
            <c:numRef>
              <c:f>Monthly_Detail!$H$4:$H$243</c:f>
              <c:numCache>
                <c:formatCode>0%</c:formatCode>
                <c:ptCount val="240"/>
                <c:pt idx="0">
                  <c:v>50.716166448428872</c:v>
                </c:pt>
                <c:pt idx="1">
                  <c:v>29.343919165648721</c:v>
                </c:pt>
                <c:pt idx="2">
                  <c:v>21.285693553345389</c:v>
                </c:pt>
                <c:pt idx="3">
                  <c:v>16.975817401660382</c:v>
                </c:pt>
                <c:pt idx="4">
                  <c:v>14.192333352537938</c:v>
                </c:pt>
                <c:pt idx="5">
                  <c:v>11.984183578598094</c:v>
                </c:pt>
                <c:pt idx="6">
                  <c:v>10.315143270586592</c:v>
                </c:pt>
                <c:pt idx="7">
                  <c:v>8.9367149585036643</c:v>
                </c:pt>
                <c:pt idx="8">
                  <c:v>7.7691017973393786</c:v>
                </c:pt>
                <c:pt idx="9">
                  <c:v>6.6081188620853437</c:v>
                </c:pt>
                <c:pt idx="10">
                  <c:v>5.6384475852128437</c:v>
                </c:pt>
                <c:pt idx="11">
                  <c:v>6.4174471374496065</c:v>
                </c:pt>
                <c:pt idx="12">
                  <c:v>5.4955492406788782</c:v>
                </c:pt>
                <c:pt idx="13">
                  <c:v>4.9363881199058062</c:v>
                </c:pt>
                <c:pt idx="14">
                  <c:v>9.7827807319634879</c:v>
                </c:pt>
                <c:pt idx="15">
                  <c:v>9.1959656280313897</c:v>
                </c:pt>
                <c:pt idx="16">
                  <c:v>8.7048100708941032</c:v>
                </c:pt>
                <c:pt idx="17">
                  <c:v>8.2264526388003709</c:v>
                </c:pt>
                <c:pt idx="18">
                  <c:v>7.7939752654815324</c:v>
                </c:pt>
                <c:pt idx="19">
                  <c:v>7.3753494563100652</c:v>
                </c:pt>
                <c:pt idx="20">
                  <c:v>6.9669002512259368</c:v>
                </c:pt>
                <c:pt idx="21">
                  <c:v>6.5008725755813686</c:v>
                </c:pt>
                <c:pt idx="22">
                  <c:v>6.0539682232013465</c:v>
                </c:pt>
                <c:pt idx="23">
                  <c:v>6.4174471374496065</c:v>
                </c:pt>
                <c:pt idx="24">
                  <c:v>5.9283373208349115</c:v>
                </c:pt>
                <c:pt idx="25">
                  <c:v>5.6040733055828085</c:v>
                </c:pt>
                <c:pt idx="26">
                  <c:v>5.3457800180396209</c:v>
                </c:pt>
                <c:pt idx="27">
                  <c:v>5.1294784397769204</c:v>
                </c:pt>
                <c:pt idx="28">
                  <c:v>4.9419733676104141</c:v>
                </c:pt>
                <c:pt idx="29">
                  <c:v>4.7543211871004827</c:v>
                </c:pt>
                <c:pt idx="30">
                  <c:v>4.5797809972343888</c:v>
                </c:pt>
                <c:pt idx="31">
                  <c:v>4.4043655892169067</c:v>
                </c:pt>
                <c:pt idx="32">
                  <c:v>4.2270814387587921</c:v>
                </c:pt>
                <c:pt idx="33">
                  <c:v>4.0204983110864418</c:v>
                </c:pt>
                <c:pt idx="34">
                  <c:v>3.8126318417279927</c:v>
                </c:pt>
                <c:pt idx="35">
                  <c:v>4.1485228911578798</c:v>
                </c:pt>
                <c:pt idx="36">
                  <c:v>3.9100029955613205</c:v>
                </c:pt>
                <c:pt idx="37">
                  <c:v>3.7417280082393707</c:v>
                </c:pt>
                <c:pt idx="38">
                  <c:v>3.6039440765556896</c:v>
                </c:pt>
                <c:pt idx="39">
                  <c:v>3.4855793636740491</c:v>
                </c:pt>
                <c:pt idx="40">
                  <c:v>3.381667655595872</c:v>
                </c:pt>
                <c:pt idx="41">
                  <c:v>3.2768599679117156</c:v>
                </c:pt>
                <c:pt idx="42">
                  <c:v>3.1784490590913195</c:v>
                </c:pt>
                <c:pt idx="43">
                  <c:v>3.0777605535178498</c:v>
                </c:pt>
                <c:pt idx="44">
                  <c:v>2.9743018330582016</c:v>
                </c:pt>
                <c:pt idx="45">
                  <c:v>2.8532255738195986</c:v>
                </c:pt>
                <c:pt idx="46">
                  <c:v>2.728187269277754</c:v>
                </c:pt>
                <c:pt idx="47">
                  <c:v>3.0140607680120155</c:v>
                </c:pt>
                <c:pt idx="48">
                  <c:v>2.869037862625853</c:v>
                </c:pt>
                <c:pt idx="49">
                  <c:v>2.7623875329256204</c:v>
                </c:pt>
                <c:pt idx="50">
                  <c:v>2.6736678944501842</c:v>
                </c:pt>
                <c:pt idx="51">
                  <c:v>2.5962569126675779</c:v>
                </c:pt>
                <c:pt idx="52">
                  <c:v>2.5278893860619953</c:v>
                </c:pt>
                <c:pt idx="53">
                  <c:v>2.4587722709984603</c:v>
                </c:pt>
                <c:pt idx="54">
                  <c:v>2.3936307846513141</c:v>
                </c:pt>
                <c:pt idx="55">
                  <c:v>2.3262521653201449</c:v>
                </c:pt>
                <c:pt idx="56">
                  <c:v>2.2563345736508462</c:v>
                </c:pt>
                <c:pt idx="57">
                  <c:v>2.1745675150236603</c:v>
                </c:pt>
                <c:pt idx="58">
                  <c:v>2.0886653596312659</c:v>
                </c:pt>
                <c:pt idx="59">
                  <c:v>1.9930448571807386</c:v>
                </c:pt>
                <c:pt idx="60">
                  <c:v>1.9021910392340611</c:v>
                </c:pt>
                <c:pt idx="61">
                  <c:v>1.8322954162765432</c:v>
                </c:pt>
                <c:pt idx="62">
                  <c:v>1.7734072570740269</c:v>
                </c:pt>
                <c:pt idx="63">
                  <c:v>1.7212987822226811</c:v>
                </c:pt>
                <c:pt idx="64">
                  <c:v>1.6751935493577135</c:v>
                </c:pt>
                <c:pt idx="65">
                  <c:v>1.6287318460787936</c:v>
                </c:pt>
                <c:pt idx="66">
                  <c:v>1.5850013101712175</c:v>
                </c:pt>
                <c:pt idx="67">
                  <c:v>1.5393511870393828</c:v>
                </c:pt>
                <c:pt idx="68">
                  <c:v>1.4916194043374711</c:v>
                </c:pt>
                <c:pt idx="69">
                  <c:v>1.4363068546013533</c:v>
                </c:pt>
                <c:pt idx="70">
                  <c:v>1.3772001369492715</c:v>
                </c:pt>
                <c:pt idx="71">
                  <c:v>1.3123675832932211</c:v>
                </c:pt>
                <c:pt idx="72">
                  <c:v>1.2507847436974682</c:v>
                </c:pt>
                <c:pt idx="73">
                  <c:v>1.2013548789241955</c:v>
                </c:pt>
                <c:pt idx="74">
                  <c:v>1.15928139543988</c:v>
                </c:pt>
                <c:pt idx="75">
                  <c:v>1.1216083782098871</c:v>
                </c:pt>
                <c:pt idx="76">
                  <c:v>1.0882662838982553</c:v>
                </c:pt>
                <c:pt idx="77">
                  <c:v>1.0548210450322857</c:v>
                </c:pt>
                <c:pt idx="78">
                  <c:v>1.0234329187759219</c:v>
                </c:pt>
                <c:pt idx="79">
                  <c:v>0.99041819212981141</c:v>
                </c:pt>
                <c:pt idx="80">
                  <c:v>0.95569197010555673</c:v>
                </c:pt>
                <c:pt idx="81">
                  <c:v>0.91589010783621283</c:v>
                </c:pt>
                <c:pt idx="82">
                  <c:v>0.87271397990376898</c:v>
                </c:pt>
                <c:pt idx="83">
                  <c:v>0.82616953051642261</c:v>
                </c:pt>
                <c:pt idx="84">
                  <c:v>0.78209760118362748</c:v>
                </c:pt>
                <c:pt idx="85">
                  <c:v>0.74523370694370583</c:v>
                </c:pt>
                <c:pt idx="86">
                  <c:v>0.71358076675624915</c:v>
                </c:pt>
                <c:pt idx="87">
                  <c:v>0.68494060829765824</c:v>
                </c:pt>
                <c:pt idx="88">
                  <c:v>0.65960805941493583</c:v>
                </c:pt>
                <c:pt idx="89">
                  <c:v>0.6343334296173575</c:v>
                </c:pt>
                <c:pt idx="90">
                  <c:v>0.61070345269338355</c:v>
                </c:pt>
                <c:pt idx="91">
                  <c:v>0.58568504834415258</c:v>
                </c:pt>
                <c:pt idx="92">
                  <c:v>0.55923941180565551</c:v>
                </c:pt>
                <c:pt idx="93">
                  <c:v>0.52929293968321833</c:v>
                </c:pt>
                <c:pt idx="94">
                  <c:v>0.49635527129278534</c:v>
                </c:pt>
                <c:pt idx="95">
                  <c:v>0.46152099093382365</c:v>
                </c:pt>
                <c:pt idx="96">
                  <c:v>0.42870670602786715</c:v>
                </c:pt>
                <c:pt idx="97">
                  <c:v>0.40011523475225297</c:v>
                </c:pt>
                <c:pt idx="98">
                  <c:v>0.37537418940351375</c:v>
                </c:pt>
                <c:pt idx="99">
                  <c:v>0.35277452691143268</c:v>
                </c:pt>
                <c:pt idx="100">
                  <c:v>0.33280724144683438</c:v>
                </c:pt>
                <c:pt idx="101">
                  <c:v>0.31300094640225773</c:v>
                </c:pt>
                <c:pt idx="102">
                  <c:v>0.29456421201417765</c:v>
                </c:pt>
                <c:pt idx="103">
                  <c:v>0.27492833826267238</c:v>
                </c:pt>
                <c:pt idx="104">
                  <c:v>0.25408349942339703</c:v>
                </c:pt>
                <c:pt idx="105">
                  <c:v>0.23078011125876219</c:v>
                </c:pt>
                <c:pt idx="106">
                  <c:v>0.20481213053195033</c:v>
                </c:pt>
                <c:pt idx="107">
                  <c:v>0.17790546014735759</c:v>
                </c:pt>
                <c:pt idx="108">
                  <c:v>0.15272776990097534</c:v>
                </c:pt>
                <c:pt idx="109">
                  <c:v>0.12987439308402776</c:v>
                </c:pt>
                <c:pt idx="110">
                  <c:v>0.10995841378911568</c:v>
                </c:pt>
                <c:pt idx="111">
                  <c:v>9.1605775897835334E-2</c:v>
                </c:pt>
                <c:pt idx="112">
                  <c:v>7.5414244751259477E-2</c:v>
                </c:pt>
                <c:pt idx="113">
                  <c:v>5.9450052009826719E-2</c:v>
                </c:pt>
                <c:pt idx="114">
                  <c:v>4.4659965999618453E-2</c:v>
                </c:pt>
                <c:pt idx="115">
                  <c:v>2.8821675550814729E-2</c:v>
                </c:pt>
                <c:pt idx="116">
                  <c:v>1.1944225241717605E-2</c:v>
                </c:pt>
                <c:pt idx="117">
                  <c:v>-6.6739539014505009E-3</c:v>
                </c:pt>
                <c:pt idx="118">
                  <c:v>-2.7682835465196197E-2</c:v>
                </c:pt>
                <c:pt idx="119">
                  <c:v>-4.8986964481815401E-2</c:v>
                </c:pt>
                <c:pt idx="120">
                  <c:v>-4.5008148135739959E-2</c:v>
                </c:pt>
                <c:pt idx="121">
                  <c:v>-4.0369290482280766E-2</c:v>
                </c:pt>
                <c:pt idx="122">
                  <c:v>-3.3738861217950382E-2</c:v>
                </c:pt>
                <c:pt idx="123">
                  <c:v>-2.6187915082817332E-2</c:v>
                </c:pt>
                <c:pt idx="124">
                  <c:v>-1.7047661443947641E-2</c:v>
                </c:pt>
                <c:pt idx="125">
                  <c:v>-7.9589311425442479E-3</c:v>
                </c:pt>
                <c:pt idx="126">
                  <c:v>1.8857464058595922E-3</c:v>
                </c:pt>
                <c:pt idx="127">
                  <c:v>1.0486210897120389E-2</c:v>
                </c:pt>
                <c:pt idx="128">
                  <c:v>1.783369318691063E-2</c:v>
                </c:pt>
                <c:pt idx="129">
                  <c:v>2.3220716084028988E-2</c:v>
                </c:pt>
                <c:pt idx="130">
                  <c:v>2.6007095045190491E-2</c:v>
                </c:pt>
                <c:pt idx="131">
                  <c:v>2.7906090881256423E-2</c:v>
                </c:pt>
                <c:pt idx="132">
                  <c:v>3.0628368619070093E-2</c:v>
                </c:pt>
                <c:pt idx="133">
                  <c:v>3.4259969488423907E-2</c:v>
                </c:pt>
                <c:pt idx="134">
                  <c:v>3.9811798764372082E-2</c:v>
                </c:pt>
                <c:pt idx="135">
                  <c:v>4.6279656202258705E-2</c:v>
                </c:pt>
                <c:pt idx="136">
                  <c:v>5.42404565443068E-2</c:v>
                </c:pt>
                <c:pt idx="137">
                  <c:v>6.2136609876623866E-2</c:v>
                </c:pt>
                <c:pt idx="138">
                  <c:v>7.0736578428270608E-2</c:v>
                </c:pt>
                <c:pt idx="139">
                  <c:v>7.8196223800851242E-2</c:v>
                </c:pt>
                <c:pt idx="140">
                  <c:v>8.4501003206523415E-2</c:v>
                </c:pt>
                <c:pt idx="141">
                  <c:v>8.8904481046508083E-2</c:v>
                </c:pt>
                <c:pt idx="142">
                  <c:v>9.092039428341181E-2</c:v>
                </c:pt>
                <c:pt idx="143">
                  <c:v>9.198363701714965E-2</c:v>
                </c:pt>
                <c:pt idx="144">
                  <c:v>9.3794042408095579E-2</c:v>
                </c:pt>
                <c:pt idx="145">
                  <c:v>9.6673148144151413E-2</c:v>
                </c:pt>
                <c:pt idx="146">
                  <c:v>0.1013957669530253</c:v>
                </c:pt>
                <c:pt idx="147">
                  <c:v>0.10701837201922999</c:v>
                </c:pt>
                <c:pt idx="148">
                  <c:v>0.1140460754649496</c:v>
                </c:pt>
                <c:pt idx="149">
                  <c:v>0.12100015921790086</c:v>
                </c:pt>
                <c:pt idx="150">
                  <c:v>0.12861165778699363</c:v>
                </c:pt>
                <c:pt idx="151">
                  <c:v>0.13517012109095822</c:v>
                </c:pt>
                <c:pt idx="152">
                  <c:v>0.14065705268308712</c:v>
                </c:pt>
                <c:pt idx="153">
                  <c:v>0.1443073963586842</c:v>
                </c:pt>
                <c:pt idx="154">
                  <c:v>0.14574988263525798</c:v>
                </c:pt>
                <c:pt idx="155">
                  <c:v>0.14620309913213625</c:v>
                </c:pt>
                <c:pt idx="156">
                  <c:v>0.14733823641287724</c:v>
                </c:pt>
                <c:pt idx="157">
                  <c:v>0.14964280491281795</c:v>
                </c:pt>
                <c:pt idx="158">
                  <c:v>0.15371380720810421</c:v>
                </c:pt>
                <c:pt idx="159">
                  <c:v>0.15866252076200238</c:v>
                </c:pt>
                <c:pt idx="160">
                  <c:v>0.16493667942980234</c:v>
                </c:pt>
                <c:pt idx="161">
                  <c:v>0.17113115703837875</c:v>
                </c:pt>
                <c:pt idx="162">
                  <c:v>0.17794176010084306</c:v>
                </c:pt>
                <c:pt idx="163">
                  <c:v>0.18377381453854535</c:v>
                </c:pt>
                <c:pt idx="164">
                  <c:v>0.18860611194585877</c:v>
                </c:pt>
                <c:pt idx="165">
                  <c:v>0.19166801645758796</c:v>
                </c:pt>
                <c:pt idx="166">
                  <c:v>0.19267588197503269</c:v>
                </c:pt>
                <c:pt idx="167">
                  <c:v>0.19267692380212478</c:v>
                </c:pt>
                <c:pt idx="168">
                  <c:v>0.19330370785372475</c:v>
                </c:pt>
                <c:pt idx="169">
                  <c:v>0.19516149626718718</c:v>
                </c:pt>
                <c:pt idx="170">
                  <c:v>0.19871083190342542</c:v>
                </c:pt>
                <c:pt idx="171">
                  <c:v>0.20311245972966221</c:v>
                </c:pt>
                <c:pt idx="172">
                  <c:v>0.20876739507483977</c:v>
                </c:pt>
                <c:pt idx="173">
                  <c:v>0.21433865759229878</c:v>
                </c:pt>
                <c:pt idx="174">
                  <c:v>0.22048922222032227</c:v>
                </c:pt>
                <c:pt idx="175">
                  <c:v>0.22572561984372419</c:v>
                </c:pt>
                <c:pt idx="176">
                  <c:v>0.23002479560008129</c:v>
                </c:pt>
                <c:pt idx="177">
                  <c:v>0.23261897572869863</c:v>
                </c:pt>
                <c:pt idx="178">
                  <c:v>0.23329239949330371</c:v>
                </c:pt>
                <c:pt idx="179">
                  <c:v>0.23295423851611485</c:v>
                </c:pt>
                <c:pt idx="180">
                  <c:v>0.23319316405657883</c:v>
                </c:pt>
                <c:pt idx="181">
                  <c:v>0.23469804879764267</c:v>
                </c:pt>
                <c:pt idx="182">
                  <c:v>0.23782303233121596</c:v>
                </c:pt>
                <c:pt idx="183">
                  <c:v>0.24177356943641753</c:v>
                </c:pt>
                <c:pt idx="184">
                  <c:v>0.24691202397333895</c:v>
                </c:pt>
                <c:pt idx="185">
                  <c:v>0.25196430179858814</c:v>
                </c:pt>
                <c:pt idx="186">
                  <c:v>0.25756292977206385</c:v>
                </c:pt>
                <c:pt idx="187">
                  <c:v>0.26230363997350759</c:v>
                </c:pt>
                <c:pt idx="188">
                  <c:v>0.26616214491935497</c:v>
                </c:pt>
                <c:pt idx="189">
                  <c:v>0.26837900410057519</c:v>
                </c:pt>
                <c:pt idx="190">
                  <c:v>0.26879179658459335</c:v>
                </c:pt>
                <c:pt idx="191">
                  <c:v>0.26819688889085619</c:v>
                </c:pt>
                <c:pt idx="192">
                  <c:v>0.26813666645423828</c:v>
                </c:pt>
                <c:pt idx="193">
                  <c:v>0.26935902284410113</c:v>
                </c:pt>
                <c:pt idx="194">
                  <c:v>0.27213399933912763</c:v>
                </c:pt>
                <c:pt idx="195">
                  <c:v>0.27570755655894075</c:v>
                </c:pt>
                <c:pt idx="196">
                  <c:v>0.28040963764543858</c:v>
                </c:pt>
                <c:pt idx="197">
                  <c:v>0.28502411741560801</c:v>
                </c:pt>
                <c:pt idx="198">
                  <c:v>0.2901553447019391</c:v>
                </c:pt>
                <c:pt idx="199">
                  <c:v>0.29447825159011132</c:v>
                </c:pt>
                <c:pt idx="200">
                  <c:v>0.29796775942695869</c:v>
                </c:pt>
                <c:pt idx="201">
                  <c:v>0.29987627525590566</c:v>
                </c:pt>
                <c:pt idx="202">
                  <c:v>0.3000837967342968</c:v>
                </c:pt>
                <c:pt idx="203">
                  <c:v>0.29929334510386324</c:v>
                </c:pt>
                <c:pt idx="204">
                  <c:v>0.29900039967952008</c:v>
                </c:pt>
                <c:pt idx="205">
                  <c:v>0.29999391114009294</c:v>
                </c:pt>
                <c:pt idx="206">
                  <c:v>0.30247667479698148</c:v>
                </c:pt>
                <c:pt idx="207">
                  <c:v>0.3057314546303091</c:v>
                </c:pt>
                <c:pt idx="208">
                  <c:v>0.31006067141047233</c:v>
                </c:pt>
                <c:pt idx="209">
                  <c:v>0.31430165031007168</c:v>
                </c:pt>
                <c:pt idx="210">
                  <c:v>0.31903267508370675</c:v>
                </c:pt>
                <c:pt idx="211">
                  <c:v>0.32299946027663684</c:v>
                </c:pt>
                <c:pt idx="212">
                  <c:v>0.32617645703439968</c:v>
                </c:pt>
                <c:pt idx="213">
                  <c:v>0.32783012507591253</c:v>
                </c:pt>
                <c:pt idx="214">
                  <c:v>0.32787454615562306</c:v>
                </c:pt>
                <c:pt idx="215">
                  <c:v>0.32693463951542506</c:v>
                </c:pt>
                <c:pt idx="216">
                  <c:v>0.32645944453994263</c:v>
                </c:pt>
                <c:pt idx="217">
                  <c:v>0.32726569123064908</c:v>
                </c:pt>
                <c:pt idx="218">
                  <c:v>0.32950186276428423</c:v>
                </c:pt>
                <c:pt idx="219">
                  <c:v>0.33248426653047775</c:v>
                </c:pt>
                <c:pt idx="220">
                  <c:v>0.33649171192209371</c:v>
                </c:pt>
                <c:pt idx="221">
                  <c:v>0.34041086060625692</c:v>
                </c:pt>
                <c:pt idx="222">
                  <c:v>0.34479587318203386</c:v>
                </c:pt>
                <c:pt idx="223">
                  <c:v>0.34845609709987801</c:v>
                </c:pt>
                <c:pt idx="224">
                  <c:v>0.35136574859295039</c:v>
                </c:pt>
                <c:pt idx="225">
                  <c:v>0.35280665901701297</c:v>
                </c:pt>
                <c:pt idx="226">
                  <c:v>0.35272054224272492</c:v>
                </c:pt>
                <c:pt idx="227">
                  <c:v>0.35166632398892794</c:v>
                </c:pt>
                <c:pt idx="228">
                  <c:v>0.35104772638595683</c:v>
                </c:pt>
                <c:pt idx="229">
                  <c:v>0.35169935113867418</c:v>
                </c:pt>
                <c:pt idx="230">
                  <c:v>0.35372543363947545</c:v>
                </c:pt>
                <c:pt idx="231">
                  <c:v>0.35647295026383952</c:v>
                </c:pt>
                <c:pt idx="232">
                  <c:v>0.36020026468901895</c:v>
                </c:pt>
                <c:pt idx="233">
                  <c:v>0.36383964770578731</c:v>
                </c:pt>
                <c:pt idx="234">
                  <c:v>0.36792290904002373</c:v>
                </c:pt>
                <c:pt idx="235">
                  <c:v>0.37131690625204411</c:v>
                </c:pt>
                <c:pt idx="236">
                  <c:v>0.37399579410588651</c:v>
                </c:pt>
                <c:pt idx="237">
                  <c:v>0.3752574899266185</c:v>
                </c:pt>
                <c:pt idx="238">
                  <c:v>0.37506628153571325</c:v>
                </c:pt>
                <c:pt idx="239">
                  <c:v>0.37392484001508053</c:v>
                </c:pt>
              </c:numCache>
            </c:numRef>
          </c:val>
          <c:smooth val="0"/>
          <c:extLst>
            <c:ext xmlns:c16="http://schemas.microsoft.com/office/drawing/2014/chart" uri="{C3380CC4-5D6E-409C-BE32-E72D297353CC}">
              <c16:uniqueId val="{00000000-3DAF-4835-9BA5-1A59ECD49A93}"/>
            </c:ext>
          </c:extLst>
        </c:ser>
        <c:dLbls>
          <c:showLegendKey val="0"/>
          <c:showVal val="0"/>
          <c:showCatName val="0"/>
          <c:showSerName val="0"/>
          <c:showPercent val="0"/>
          <c:showBubbleSize val="0"/>
        </c:dLbls>
        <c:smooth val="0"/>
        <c:axId val="345012063"/>
        <c:axId val="526736927"/>
      </c:lineChart>
      <c:catAx>
        <c:axId val="345012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6736927"/>
        <c:crosses val="autoZero"/>
        <c:auto val="1"/>
        <c:lblAlgn val="ctr"/>
        <c:lblOffset val="100"/>
        <c:noMultiLvlLbl val="0"/>
      </c:catAx>
      <c:valAx>
        <c:axId val="526736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5012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114300</xdr:colOff>
      <xdr:row>7</xdr:row>
      <xdr:rowOff>38100</xdr:rowOff>
    </xdr:from>
    <xdr:to>
      <xdr:col>19</xdr:col>
      <xdr:colOff>233363</xdr:colOff>
      <xdr:row>29</xdr:row>
      <xdr:rowOff>161925</xdr:rowOff>
    </xdr:to>
    <xdr:graphicFrame macro="">
      <xdr:nvGraphicFramePr>
        <xdr:cNvPr id="2" name="Chart 1">
          <a:extLst>
            <a:ext uri="{FF2B5EF4-FFF2-40B4-BE49-F238E27FC236}">
              <a16:creationId xmlns:a16="http://schemas.microsoft.com/office/drawing/2014/main" id="{C8689FA0-76DC-4631-B311-B8270D5EE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176211</xdr:colOff>
      <xdr:row>6</xdr:row>
      <xdr:rowOff>114299</xdr:rowOff>
    </xdr:from>
    <xdr:to>
      <xdr:col>21</xdr:col>
      <xdr:colOff>295274</xdr:colOff>
      <xdr:row>29</xdr:row>
      <xdr:rowOff>47624</xdr:rowOff>
    </xdr:to>
    <xdr:graphicFrame macro="">
      <xdr:nvGraphicFramePr>
        <xdr:cNvPr id="2" name="Chart 1">
          <a:extLst>
            <a:ext uri="{FF2B5EF4-FFF2-40B4-BE49-F238E27FC236}">
              <a16:creationId xmlns:a16="http://schemas.microsoft.com/office/drawing/2014/main" id="{286B5165-96C3-446C-89EE-8173C4E82E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3</xdr:col>
      <xdr:colOff>552450</xdr:colOff>
      <xdr:row>16</xdr:row>
      <xdr:rowOff>95250</xdr:rowOff>
    </xdr:to>
    <xdr:pic>
      <xdr:nvPicPr>
        <xdr:cNvPr id="3" name="Picture 2">
          <a:extLst>
            <a:ext uri="{FF2B5EF4-FFF2-40B4-BE49-F238E27FC236}">
              <a16:creationId xmlns:a16="http://schemas.microsoft.com/office/drawing/2014/main" id="{ED7CAA33-3A90-41B0-B064-EAD34147DB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0"/>
          <a:ext cx="2381250" cy="2381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freelearner.how/legal-disclaimer/" TargetMode="External"/><Relationship Id="rId2" Type="http://schemas.openxmlformats.org/officeDocument/2006/relationships/hyperlink" Target="http://freelearner.how/" TargetMode="External"/><Relationship Id="rId1" Type="http://schemas.openxmlformats.org/officeDocument/2006/relationships/hyperlink" Target="mailto:info@freelearner.how"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B10" sqref="B10"/>
    </sheetView>
  </sheetViews>
  <sheetFormatPr defaultRowHeight="15" x14ac:dyDescent="0.25"/>
  <cols>
    <col min="1" max="1" width="34.85546875" style="16" bestFit="1" customWidth="1"/>
    <col min="2" max="2" width="11.5703125" style="16" bestFit="1" customWidth="1"/>
    <col min="3" max="3" width="9.140625" style="16"/>
    <col min="4" max="4" width="24.5703125" style="16" bestFit="1" customWidth="1"/>
    <col min="5" max="5" width="11.5703125" style="16" bestFit="1" customWidth="1"/>
    <col min="6" max="7" width="9.140625" style="16"/>
    <col min="8" max="8" width="17.7109375" style="16" customWidth="1"/>
    <col min="9" max="9" width="16.28515625" style="16" customWidth="1"/>
    <col min="10" max="10" width="16.140625" style="16" customWidth="1"/>
    <col min="11" max="16384" width="9.140625" style="16"/>
  </cols>
  <sheetData>
    <row r="1" spans="1:10" ht="21" x14ac:dyDescent="0.35">
      <c r="A1" s="15" t="s">
        <v>32</v>
      </c>
    </row>
    <row r="3" spans="1:10" ht="18.75" x14ac:dyDescent="0.3">
      <c r="A3" s="17" t="s">
        <v>64</v>
      </c>
      <c r="H3" s="17" t="s">
        <v>65</v>
      </c>
    </row>
    <row r="4" spans="1:10" ht="15.75" thickBot="1" x14ac:dyDescent="0.3">
      <c r="A4" s="16" t="s">
        <v>14</v>
      </c>
      <c r="D4" s="16" t="s">
        <v>37</v>
      </c>
      <c r="E4" s="16" t="s">
        <v>35</v>
      </c>
      <c r="F4" s="16" t="s">
        <v>36</v>
      </c>
      <c r="H4" s="16" t="s">
        <v>61</v>
      </c>
    </row>
    <row r="5" spans="1:10" ht="15.75" thickBot="1" x14ac:dyDescent="0.3">
      <c r="A5" s="16" t="s">
        <v>15</v>
      </c>
      <c r="B5" s="18">
        <v>0.115</v>
      </c>
      <c r="D5" s="16" t="s">
        <v>19</v>
      </c>
      <c r="E5" s="19">
        <v>33.25</v>
      </c>
      <c r="F5" s="20">
        <v>8.6693548387096779</v>
      </c>
      <c r="H5" s="16" t="s">
        <v>33</v>
      </c>
      <c r="I5" s="16" t="s">
        <v>47</v>
      </c>
      <c r="J5" s="16" t="s">
        <v>63</v>
      </c>
    </row>
    <row r="6" spans="1:10" ht="15.75" thickBot="1" x14ac:dyDescent="0.3">
      <c r="A6" s="16" t="s">
        <v>16</v>
      </c>
      <c r="B6" s="21">
        <v>20000</v>
      </c>
      <c r="D6" s="16" t="s">
        <v>20</v>
      </c>
      <c r="E6" s="22">
        <v>22.5</v>
      </c>
      <c r="F6" s="23">
        <v>11.098214285714286</v>
      </c>
      <c r="H6" s="24">
        <f>Cost_Schedule!$H$242</f>
        <v>17629.499999999975</v>
      </c>
      <c r="I6" s="24">
        <f>Cost_Schedule!$N$242</f>
        <v>11037.392032954122</v>
      </c>
      <c r="J6" s="25">
        <f>(H6-I6)/H6</f>
        <v>0.37392484001508053</v>
      </c>
    </row>
    <row r="7" spans="1:10" ht="15.75" thickBot="1" x14ac:dyDescent="0.3">
      <c r="A7" s="16" t="s">
        <v>17</v>
      </c>
      <c r="B7" s="21">
        <v>0</v>
      </c>
      <c r="D7" s="16" t="s">
        <v>21</v>
      </c>
      <c r="E7" s="22">
        <v>19</v>
      </c>
      <c r="F7" s="23">
        <v>16.669354838709676</v>
      </c>
    </row>
    <row r="8" spans="1:10" ht="15.75" thickBot="1" x14ac:dyDescent="0.3">
      <c r="A8" s="16" t="s">
        <v>18</v>
      </c>
      <c r="B8" s="26">
        <f>B6-B7</f>
        <v>20000</v>
      </c>
      <c r="D8" s="16" t="s">
        <v>22</v>
      </c>
      <c r="E8" s="22">
        <v>16.5</v>
      </c>
      <c r="F8" s="23">
        <v>19.425000000000001</v>
      </c>
    </row>
    <row r="9" spans="1:10" ht="15.75" thickBot="1" x14ac:dyDescent="0.3">
      <c r="A9" s="16" t="s">
        <v>31</v>
      </c>
      <c r="B9" s="27" t="s">
        <v>5</v>
      </c>
      <c r="D9" s="16" t="s">
        <v>23</v>
      </c>
      <c r="E9" s="22">
        <v>15.25</v>
      </c>
      <c r="F9" s="23">
        <v>23.927419354838708</v>
      </c>
    </row>
    <row r="10" spans="1:10" ht="15.75" thickBot="1" x14ac:dyDescent="0.3">
      <c r="A10" s="16" t="s">
        <v>59</v>
      </c>
      <c r="B10" s="28">
        <v>0.3</v>
      </c>
      <c r="D10" s="16" t="s">
        <v>24</v>
      </c>
      <c r="E10" s="22">
        <v>16.5</v>
      </c>
      <c r="F10" s="23">
        <v>24.058333333333334</v>
      </c>
    </row>
    <row r="11" spans="1:10" ht="15.75" thickBot="1" x14ac:dyDescent="0.3">
      <c r="A11" s="16" t="s">
        <v>60</v>
      </c>
      <c r="B11" s="29">
        <f>B6*B10</f>
        <v>6000</v>
      </c>
      <c r="D11" s="16" t="s">
        <v>25</v>
      </c>
      <c r="E11" s="22">
        <v>16.5</v>
      </c>
      <c r="F11" s="23">
        <v>26.39516129032258</v>
      </c>
    </row>
    <row r="12" spans="1:10" x14ac:dyDescent="0.25">
      <c r="A12" s="16" t="s">
        <v>53</v>
      </c>
      <c r="B12" s="30">
        <v>1500</v>
      </c>
      <c r="D12" s="16" t="s">
        <v>26</v>
      </c>
      <c r="E12" s="22">
        <v>17.25</v>
      </c>
      <c r="F12" s="23">
        <v>23.35483870967742</v>
      </c>
    </row>
    <row r="13" spans="1:10" x14ac:dyDescent="0.25">
      <c r="A13" s="16" t="s">
        <v>54</v>
      </c>
      <c r="B13" s="31" t="s">
        <v>38</v>
      </c>
      <c r="D13" s="16" t="s">
        <v>27</v>
      </c>
      <c r="E13" s="22">
        <v>18.25</v>
      </c>
      <c r="F13" s="23">
        <v>20.25</v>
      </c>
    </row>
    <row r="14" spans="1:10" ht="15.75" thickBot="1" x14ac:dyDescent="0.3">
      <c r="A14" s="16" t="s">
        <v>55</v>
      </c>
      <c r="B14" s="32">
        <v>4</v>
      </c>
      <c r="D14" s="16" t="s">
        <v>28</v>
      </c>
      <c r="E14" s="22">
        <v>23.75</v>
      </c>
      <c r="F14" s="23">
        <v>15.258064516129032</v>
      </c>
    </row>
    <row r="15" spans="1:10" x14ac:dyDescent="0.25">
      <c r="A15" s="16" t="s">
        <v>56</v>
      </c>
      <c r="B15" s="30">
        <v>6000</v>
      </c>
      <c r="D15" s="16" t="s">
        <v>29</v>
      </c>
      <c r="E15" s="22">
        <v>24.75</v>
      </c>
      <c r="F15" s="23">
        <v>8.3166666666666664</v>
      </c>
    </row>
    <row r="16" spans="1:10" ht="15.75" thickBot="1" x14ac:dyDescent="0.3">
      <c r="A16" s="16" t="s">
        <v>57</v>
      </c>
      <c r="B16" s="31" t="s">
        <v>39</v>
      </c>
      <c r="D16" s="16" t="s">
        <v>30</v>
      </c>
      <c r="E16" s="33">
        <v>32</v>
      </c>
      <c r="F16" s="34">
        <v>6.169354838709677</v>
      </c>
    </row>
    <row r="17" spans="1:6" ht="15.75" thickBot="1" x14ac:dyDescent="0.3">
      <c r="A17" s="16" t="s">
        <v>58</v>
      </c>
      <c r="B17" s="32">
        <v>1</v>
      </c>
      <c r="F17" s="35"/>
    </row>
    <row r="18" spans="1:6" x14ac:dyDescent="0.25">
      <c r="B18" s="36"/>
    </row>
    <row r="21" spans="1:6" ht="15.75" x14ac:dyDescent="0.25">
      <c r="A21" s="37" t="s">
        <v>0</v>
      </c>
      <c r="D21" s="16" t="s">
        <v>4</v>
      </c>
    </row>
    <row r="22" spans="1:6" ht="15.75" thickBot="1" x14ac:dyDescent="0.3">
      <c r="A22" s="16" t="s">
        <v>1</v>
      </c>
      <c r="B22" s="38">
        <f>B8</f>
        <v>20000</v>
      </c>
      <c r="D22" s="16" t="s">
        <v>12</v>
      </c>
      <c r="E22" s="36">
        <f>B24*12</f>
        <v>120</v>
      </c>
    </row>
    <row r="23" spans="1:6" ht="15.75" thickBot="1" x14ac:dyDescent="0.3">
      <c r="A23" s="16" t="s">
        <v>2</v>
      </c>
      <c r="B23" s="39">
        <v>0.05</v>
      </c>
      <c r="D23" s="16" t="s">
        <v>74</v>
      </c>
      <c r="E23" s="43">
        <f>-Loan_Amorization!B2</f>
        <v>212.13103047815048</v>
      </c>
    </row>
    <row r="24" spans="1:6" ht="15.75" thickBot="1" x14ac:dyDescent="0.3">
      <c r="A24" s="16" t="s">
        <v>3</v>
      </c>
      <c r="B24" s="41">
        <v>10</v>
      </c>
      <c r="D24" s="16" t="s">
        <v>11</v>
      </c>
      <c r="E24" s="40">
        <f>-SUM(Loan_Amorization!B2:B241)</f>
        <v>25455.723657378101</v>
      </c>
    </row>
    <row r="25" spans="1:6" x14ac:dyDescent="0.25">
      <c r="D25" s="16" t="s">
        <v>13</v>
      </c>
      <c r="E25" s="40">
        <f>-SUM(Loan_Amorization!D2:D241)</f>
        <v>5538.1767789666665</v>
      </c>
    </row>
    <row r="26" spans="1:6" ht="15.75" x14ac:dyDescent="0.25">
      <c r="A26" s="42" t="s">
        <v>73</v>
      </c>
    </row>
  </sheetData>
  <conditionalFormatting sqref="J6">
    <cfRule type="colorScale" priority="1">
      <colorScale>
        <cfvo type="num" val="-1"/>
        <cfvo type="num" val="0"/>
        <cfvo type="num" val="1"/>
        <color rgb="FFF8696B"/>
        <color rgb="FFFFEB84"/>
        <color rgb="FF63BE7B"/>
      </colorScale>
    </cfRule>
  </conditionalFormatting>
  <dataValidations count="4">
    <dataValidation type="list" allowBlank="1" showInputMessage="1" showErrorMessage="1" sqref="B9">
      <formula1>"Yes,No"</formula1>
    </dataValidation>
    <dataValidation type="list" allowBlank="1" showInputMessage="1" showErrorMessage="1" sqref="B18">
      <formula1>$D$5:$D$16</formula1>
    </dataValidation>
    <dataValidation type="list" allowBlank="1" showInputMessage="1" showErrorMessage="1" sqref="B13 B16">
      <formula1>"Upon Install, Annually, Monthly"</formula1>
    </dataValidation>
    <dataValidation type="whole" allowBlank="1" showInputMessage="1" showErrorMessage="1" promptTitle="Loan Duration" prompt="Input the number of years (1-20)" sqref="B24">
      <formula1>0</formula1>
      <formula2>20</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43"/>
  <sheetViews>
    <sheetView workbookViewId="0"/>
  </sheetViews>
  <sheetFormatPr defaultRowHeight="15" x14ac:dyDescent="0.25"/>
  <cols>
    <col min="1" max="1" width="15" customWidth="1"/>
    <col min="2" max="2" width="16.28515625" customWidth="1"/>
    <col min="6" max="6" width="11.5703125" bestFit="1" customWidth="1"/>
    <col min="7" max="7" width="12.28515625" bestFit="1" customWidth="1"/>
  </cols>
  <sheetData>
    <row r="2" spans="1:20" x14ac:dyDescent="0.25">
      <c r="A2" s="8" t="s">
        <v>61</v>
      </c>
      <c r="E2" s="8" t="s">
        <v>62</v>
      </c>
      <c r="J2" s="10" t="s">
        <v>70</v>
      </c>
      <c r="K2" s="10"/>
      <c r="L2" s="10"/>
      <c r="M2" s="10"/>
      <c r="N2" s="10"/>
      <c r="O2" s="10"/>
      <c r="P2" s="10"/>
      <c r="Q2" s="10"/>
      <c r="R2" s="10"/>
      <c r="S2" s="10"/>
      <c r="T2" s="10"/>
    </row>
    <row r="3" spans="1:20" x14ac:dyDescent="0.25">
      <c r="A3" t="s">
        <v>33</v>
      </c>
      <c r="B3" t="s">
        <v>47</v>
      </c>
      <c r="C3" t="s">
        <v>63</v>
      </c>
      <c r="E3" t="s">
        <v>34</v>
      </c>
      <c r="F3" t="s">
        <v>33</v>
      </c>
      <c r="G3" t="s">
        <v>47</v>
      </c>
      <c r="H3" t="s">
        <v>63</v>
      </c>
      <c r="J3" s="10"/>
      <c r="K3" s="10"/>
      <c r="L3" s="10"/>
      <c r="M3" s="10"/>
      <c r="N3" s="10"/>
      <c r="O3" s="10"/>
      <c r="P3" s="10"/>
      <c r="Q3" s="10"/>
      <c r="R3" s="10"/>
      <c r="S3" s="10"/>
      <c r="T3" s="10"/>
    </row>
    <row r="4" spans="1:20" x14ac:dyDescent="0.25">
      <c r="A4" s="3">
        <f>Cost_Schedule!$H$242</f>
        <v>17629.499999999975</v>
      </c>
      <c r="B4" s="3">
        <f>Cost_Schedule!$N$242</f>
        <v>11037.392032954122</v>
      </c>
      <c r="C4" s="7">
        <f>(A4-B4)/A4</f>
        <v>0.37392484001508053</v>
      </c>
      <c r="E4">
        <f>Cost_Schedule!A3</f>
        <v>1</v>
      </c>
      <c r="F4" s="3">
        <f>Cost_Schedule!H3</f>
        <v>114.71250000000001</v>
      </c>
      <c r="G4" s="3">
        <f>Cost_Schedule!N3</f>
        <v>-5703.0657437153977</v>
      </c>
      <c r="H4" s="7">
        <f>(F4-G4)/F4</f>
        <v>50.716166448428872</v>
      </c>
    </row>
    <row r="5" spans="1:20" x14ac:dyDescent="0.25">
      <c r="E5">
        <f>Cost_Schedule!A4</f>
        <v>2</v>
      </c>
      <c r="F5" s="3">
        <f>Cost_Schedule!H4</f>
        <v>192.33750000000001</v>
      </c>
      <c r="G5" s="3">
        <f>Cost_Schedule!N4</f>
        <v>-5451.5985525229617</v>
      </c>
      <c r="H5" s="7">
        <f t="shared" ref="H5:H68" si="0">(F5-G5)/F5</f>
        <v>29.343919165648721</v>
      </c>
    </row>
    <row r="6" spans="1:20" x14ac:dyDescent="0.25">
      <c r="E6">
        <f>Cost_Schedule!A5</f>
        <v>3</v>
      </c>
      <c r="F6" s="3">
        <f>Cost_Schedule!H5</f>
        <v>257.88749999999999</v>
      </c>
      <c r="G6" s="3">
        <f>Cost_Schedule!N5</f>
        <v>-5231.4267962383592</v>
      </c>
      <c r="H6" s="7">
        <f t="shared" si="0"/>
        <v>21.285693553345389</v>
      </c>
    </row>
    <row r="7" spans="1:20" x14ac:dyDescent="0.25">
      <c r="E7">
        <f>Cost_Schedule!A6</f>
        <v>4</v>
      </c>
      <c r="F7" s="3">
        <f>Cost_Schedule!H6</f>
        <v>314.8125</v>
      </c>
      <c r="G7" s="3">
        <f>Cost_Schedule!N6</f>
        <v>-5029.3870157602087</v>
      </c>
      <c r="H7" s="7">
        <f t="shared" si="0"/>
        <v>16.975817401660382</v>
      </c>
    </row>
    <row r="8" spans="1:20" x14ac:dyDescent="0.25">
      <c r="E8">
        <f>Cost_Schedule!A7</f>
        <v>5</v>
      </c>
      <c r="F8" s="3">
        <f>Cost_Schedule!H7</f>
        <v>367.42500000000001</v>
      </c>
      <c r="G8" s="3">
        <f>Cost_Schedule!N7</f>
        <v>-4847.193082056252</v>
      </c>
      <c r="H8" s="7">
        <f t="shared" si="0"/>
        <v>14.192333352537938</v>
      </c>
    </row>
    <row r="9" spans="1:20" x14ac:dyDescent="0.25">
      <c r="E9">
        <f>Cost_Schedule!A8</f>
        <v>6</v>
      </c>
      <c r="F9" s="3">
        <f>Cost_Schedule!H8</f>
        <v>424.35</v>
      </c>
      <c r="G9" s="3">
        <f>Cost_Schedule!N8</f>
        <v>-4661.1383015781012</v>
      </c>
      <c r="H9" s="7">
        <f t="shared" si="0"/>
        <v>11.984183578598094</v>
      </c>
    </row>
    <row r="10" spans="1:20" x14ac:dyDescent="0.25">
      <c r="E10">
        <f>Cost_Schedule!A9</f>
        <v>7</v>
      </c>
      <c r="F10" s="3">
        <f>Cost_Schedule!H9</f>
        <v>481.27500000000003</v>
      </c>
      <c r="G10" s="3">
        <f>Cost_Schedule!N9</f>
        <v>-4483.1455775515633</v>
      </c>
      <c r="H10" s="7">
        <f t="shared" si="0"/>
        <v>10.315143270586592</v>
      </c>
    </row>
    <row r="11" spans="1:20" x14ac:dyDescent="0.25">
      <c r="E11">
        <f>Cost_Schedule!A10</f>
        <v>8</v>
      </c>
      <c r="F11" s="3">
        <f>Cost_Schedule!H10</f>
        <v>540.78750000000002</v>
      </c>
      <c r="G11" s="3">
        <f>Cost_Schedule!N10</f>
        <v>-4292.0762406218</v>
      </c>
      <c r="H11" s="7">
        <f t="shared" si="0"/>
        <v>8.9367149585036643</v>
      </c>
    </row>
    <row r="12" spans="1:20" x14ac:dyDescent="0.25">
      <c r="E12">
        <f>Cost_Schedule!A11</f>
        <v>9</v>
      </c>
      <c r="F12" s="3">
        <f>Cost_Schedule!H11</f>
        <v>603.75</v>
      </c>
      <c r="G12" s="3">
        <f>Cost_Schedule!N11</f>
        <v>-4086.8452101436496</v>
      </c>
      <c r="H12" s="7">
        <f t="shared" si="0"/>
        <v>7.7691017973393786</v>
      </c>
    </row>
    <row r="13" spans="1:20" x14ac:dyDescent="0.25">
      <c r="E13">
        <f>Cost_Schedule!A12</f>
        <v>10</v>
      </c>
      <c r="F13" s="3">
        <f>Cost_Schedule!H12</f>
        <v>685.6875</v>
      </c>
      <c r="G13" s="3">
        <f>Cost_Schedule!N12</f>
        <v>-3845.4170022461444</v>
      </c>
      <c r="H13" s="7">
        <f t="shared" si="0"/>
        <v>6.6081188620853437</v>
      </c>
    </row>
    <row r="14" spans="1:20" x14ac:dyDescent="0.25">
      <c r="E14">
        <f>Cost_Schedule!A13</f>
        <v>11</v>
      </c>
      <c r="F14" s="3">
        <f>Cost_Schedule!H13</f>
        <v>771.07500000000005</v>
      </c>
      <c r="G14" s="3">
        <f>Cost_Schedule!N13</f>
        <v>-3576.5909717679938</v>
      </c>
      <c r="H14" s="7">
        <f t="shared" si="0"/>
        <v>5.6384475852128437</v>
      </c>
    </row>
    <row r="15" spans="1:20" x14ac:dyDescent="0.25">
      <c r="E15">
        <f>Cost_Schedule!A14</f>
        <v>12</v>
      </c>
      <c r="F15" s="3">
        <f>Cost_Schedule!H14</f>
        <v>881.47500000000002</v>
      </c>
      <c r="G15" s="3">
        <f>Cost_Schedule!N14</f>
        <v>-4775.344215483392</v>
      </c>
      <c r="H15" s="7">
        <f t="shared" si="0"/>
        <v>6.4174471374496065</v>
      </c>
    </row>
    <row r="16" spans="1:20" x14ac:dyDescent="0.25">
      <c r="E16">
        <f>Cost_Schedule!A15</f>
        <v>13</v>
      </c>
      <c r="F16" s="3">
        <f>Cost_Schedule!H15</f>
        <v>996.1875</v>
      </c>
      <c r="G16" s="3">
        <f>Cost_Schedule!N15</f>
        <v>-4478.4099591987897</v>
      </c>
      <c r="H16" s="7">
        <f t="shared" si="0"/>
        <v>5.4955492406788782</v>
      </c>
    </row>
    <row r="17" spans="5:8" x14ac:dyDescent="0.25">
      <c r="E17">
        <f>Cost_Schedule!A16</f>
        <v>14</v>
      </c>
      <c r="F17" s="3">
        <f>Cost_Schedule!H16</f>
        <v>1073.8125</v>
      </c>
      <c r="G17" s="3">
        <f>Cost_Schedule!N16</f>
        <v>-4226.9427680063536</v>
      </c>
      <c r="H17" s="7">
        <f t="shared" si="0"/>
        <v>4.9363881199058062</v>
      </c>
    </row>
    <row r="18" spans="5:8" x14ac:dyDescent="0.25">
      <c r="E18">
        <f>Cost_Schedule!A17</f>
        <v>15</v>
      </c>
      <c r="F18" s="3">
        <f>Cost_Schedule!H17</f>
        <v>1139.3625</v>
      </c>
      <c r="G18" s="3">
        <f>Cost_Schedule!N17</f>
        <v>-10006.77101172175</v>
      </c>
      <c r="H18" s="7">
        <f t="shared" si="0"/>
        <v>9.7827807319634879</v>
      </c>
    </row>
    <row r="19" spans="5:8" x14ac:dyDescent="0.25">
      <c r="E19">
        <f>Cost_Schedule!A18</f>
        <v>16</v>
      </c>
      <c r="F19" s="3">
        <f>Cost_Schedule!H18</f>
        <v>1196.2874999999999</v>
      </c>
      <c r="G19" s="3">
        <f>Cost_Schedule!N18</f>
        <v>-9804.7312312436006</v>
      </c>
      <c r="H19" s="7">
        <f t="shared" si="0"/>
        <v>9.1959656280313897</v>
      </c>
    </row>
    <row r="20" spans="5:8" x14ac:dyDescent="0.25">
      <c r="E20">
        <f>Cost_Schedule!A19</f>
        <v>17</v>
      </c>
      <c r="F20" s="3">
        <f>Cost_Schedule!H19</f>
        <v>1248.8999999999999</v>
      </c>
      <c r="G20" s="3">
        <f>Cost_Schedule!N19</f>
        <v>-9622.537297539644</v>
      </c>
      <c r="H20" s="7">
        <f t="shared" si="0"/>
        <v>8.7048100708941032</v>
      </c>
    </row>
    <row r="21" spans="5:8" x14ac:dyDescent="0.25">
      <c r="E21">
        <f>Cost_Schedule!A20</f>
        <v>18</v>
      </c>
      <c r="F21" s="3">
        <f>Cost_Schedule!H20</f>
        <v>1305.8249999999998</v>
      </c>
      <c r="G21" s="3">
        <f>Cost_Schedule!N20</f>
        <v>-9436.4825170614931</v>
      </c>
      <c r="H21" s="7">
        <f t="shared" si="0"/>
        <v>8.2264526388003709</v>
      </c>
    </row>
    <row r="22" spans="5:8" x14ac:dyDescent="0.25">
      <c r="E22">
        <f>Cost_Schedule!A21</f>
        <v>19</v>
      </c>
      <c r="F22" s="3">
        <f>Cost_Schedule!H21</f>
        <v>1362.7499999999998</v>
      </c>
      <c r="G22" s="3">
        <f>Cost_Schedule!N21</f>
        <v>-9258.4897930349562</v>
      </c>
      <c r="H22" s="7">
        <f t="shared" si="0"/>
        <v>7.7939752654815324</v>
      </c>
    </row>
    <row r="23" spans="5:8" x14ac:dyDescent="0.25">
      <c r="E23">
        <f>Cost_Schedule!A22</f>
        <v>20</v>
      </c>
      <c r="F23" s="3">
        <f>Cost_Schedule!H22</f>
        <v>1422.2624999999998</v>
      </c>
      <c r="G23" s="3">
        <f>Cost_Schedule!N22</f>
        <v>-9067.420456105192</v>
      </c>
      <c r="H23" s="7">
        <f t="shared" si="0"/>
        <v>7.3753494563100652</v>
      </c>
    </row>
    <row r="24" spans="5:8" x14ac:dyDescent="0.25">
      <c r="E24">
        <f>Cost_Schedule!A23</f>
        <v>21</v>
      </c>
      <c r="F24" s="3">
        <f>Cost_Schedule!H23</f>
        <v>1485.2249999999999</v>
      </c>
      <c r="G24" s="3">
        <f>Cost_Schedule!N23</f>
        <v>-8862.1894256270407</v>
      </c>
      <c r="H24" s="7">
        <f t="shared" si="0"/>
        <v>6.9669002512259368</v>
      </c>
    </row>
    <row r="25" spans="5:8" x14ac:dyDescent="0.25">
      <c r="E25">
        <f>Cost_Schedule!A24</f>
        <v>22</v>
      </c>
      <c r="F25" s="3">
        <f>Cost_Schedule!H24</f>
        <v>1567.1624999999999</v>
      </c>
      <c r="G25" s="3">
        <f>Cost_Schedule!N24</f>
        <v>-8620.7612177295359</v>
      </c>
      <c r="H25" s="7">
        <f t="shared" si="0"/>
        <v>6.5008725755813686</v>
      </c>
    </row>
    <row r="26" spans="5:8" x14ac:dyDescent="0.25">
      <c r="E26">
        <f>Cost_Schedule!A25</f>
        <v>23</v>
      </c>
      <c r="F26" s="3">
        <f>Cost_Schedule!H25</f>
        <v>1652.55</v>
      </c>
      <c r="G26" s="3">
        <f>Cost_Schedule!N25</f>
        <v>-8351.9351872513853</v>
      </c>
      <c r="H26" s="7">
        <f t="shared" si="0"/>
        <v>6.0539682232013465</v>
      </c>
    </row>
    <row r="27" spans="5:8" x14ac:dyDescent="0.25">
      <c r="E27">
        <f>Cost_Schedule!A26</f>
        <v>24</v>
      </c>
      <c r="F27" s="3">
        <f>Cost_Schedule!H26</f>
        <v>1762.95</v>
      </c>
      <c r="G27" s="3">
        <f>Cost_Schedule!N26</f>
        <v>-9550.6884309667839</v>
      </c>
      <c r="H27" s="7">
        <f t="shared" si="0"/>
        <v>6.4174471374496065</v>
      </c>
    </row>
    <row r="28" spans="5:8" x14ac:dyDescent="0.25">
      <c r="E28">
        <f>Cost_Schedule!A27</f>
        <v>25</v>
      </c>
      <c r="F28" s="3">
        <f>Cost_Schedule!H27</f>
        <v>1877.6625000000001</v>
      </c>
      <c r="G28" s="3">
        <f>Cost_Schedule!N27</f>
        <v>-9253.7541746821826</v>
      </c>
      <c r="H28" s="7">
        <f t="shared" si="0"/>
        <v>5.9283373208349115</v>
      </c>
    </row>
    <row r="29" spans="5:8" x14ac:dyDescent="0.25">
      <c r="E29">
        <f>Cost_Schedule!A28</f>
        <v>26</v>
      </c>
      <c r="F29" s="3">
        <f>Cost_Schedule!H28</f>
        <v>1955.2875000000001</v>
      </c>
      <c r="G29" s="3">
        <f>Cost_Schedule!N28</f>
        <v>-9002.2869834897465</v>
      </c>
      <c r="H29" s="7">
        <f t="shared" si="0"/>
        <v>5.6040733055828085</v>
      </c>
    </row>
    <row r="30" spans="5:8" x14ac:dyDescent="0.25">
      <c r="E30">
        <f>Cost_Schedule!A29</f>
        <v>27</v>
      </c>
      <c r="F30" s="3">
        <f>Cost_Schedule!H29</f>
        <v>2020.8375000000001</v>
      </c>
      <c r="G30" s="3">
        <f>Cost_Schedule!N29</f>
        <v>-8782.115227205144</v>
      </c>
      <c r="H30" s="7">
        <f t="shared" si="0"/>
        <v>5.3457800180396209</v>
      </c>
    </row>
    <row r="31" spans="5:8" x14ac:dyDescent="0.25">
      <c r="E31">
        <f>Cost_Schedule!A30</f>
        <v>28</v>
      </c>
      <c r="F31" s="3">
        <f>Cost_Schedule!H30</f>
        <v>2077.7625000000003</v>
      </c>
      <c r="G31" s="3">
        <f>Cost_Schedule!N30</f>
        <v>-8580.0754467269944</v>
      </c>
      <c r="H31" s="7">
        <f t="shared" si="0"/>
        <v>5.1294784397769204</v>
      </c>
    </row>
    <row r="32" spans="5:8" x14ac:dyDescent="0.25">
      <c r="E32">
        <f>Cost_Schedule!A31</f>
        <v>29</v>
      </c>
      <c r="F32" s="3">
        <f>Cost_Schedule!H31</f>
        <v>2130.3750000000005</v>
      </c>
      <c r="G32" s="3">
        <f>Cost_Schedule!N31</f>
        <v>-8397.8815130230378</v>
      </c>
      <c r="H32" s="7">
        <f t="shared" si="0"/>
        <v>4.9419733676104141</v>
      </c>
    </row>
    <row r="33" spans="5:8" x14ac:dyDescent="0.25">
      <c r="E33">
        <f>Cost_Schedule!A32</f>
        <v>30</v>
      </c>
      <c r="F33" s="3">
        <f>Cost_Schedule!H32</f>
        <v>2187.3000000000006</v>
      </c>
      <c r="G33" s="3">
        <f>Cost_Schedule!N32</f>
        <v>-8211.8267325448869</v>
      </c>
      <c r="H33" s="7">
        <f t="shared" si="0"/>
        <v>4.7543211871004827</v>
      </c>
    </row>
    <row r="34" spans="5:8" x14ac:dyDescent="0.25">
      <c r="E34">
        <f>Cost_Schedule!A33</f>
        <v>31</v>
      </c>
      <c r="F34" s="3">
        <f>Cost_Schedule!H33</f>
        <v>2244.2250000000008</v>
      </c>
      <c r="G34" s="3">
        <f>Cost_Schedule!N33</f>
        <v>-8033.834008518349</v>
      </c>
      <c r="H34" s="7">
        <f t="shared" si="0"/>
        <v>4.5797809972343888</v>
      </c>
    </row>
    <row r="35" spans="5:8" x14ac:dyDescent="0.25">
      <c r="E35">
        <f>Cost_Schedule!A34</f>
        <v>32</v>
      </c>
      <c r="F35" s="3">
        <f>Cost_Schedule!H34</f>
        <v>2303.7375000000006</v>
      </c>
      <c r="G35" s="3">
        <f>Cost_Schedule!N34</f>
        <v>-7842.7646715885858</v>
      </c>
      <c r="H35" s="7">
        <f t="shared" si="0"/>
        <v>4.4043655892169067</v>
      </c>
    </row>
    <row r="36" spans="5:8" x14ac:dyDescent="0.25">
      <c r="E36">
        <f>Cost_Schedule!A35</f>
        <v>33</v>
      </c>
      <c r="F36" s="3">
        <f>Cost_Schedule!H35</f>
        <v>2366.7000000000007</v>
      </c>
      <c r="G36" s="3">
        <f>Cost_Schedule!N35</f>
        <v>-7637.5336411104354</v>
      </c>
      <c r="H36" s="7">
        <f t="shared" si="0"/>
        <v>4.2270814387587921</v>
      </c>
    </row>
    <row r="37" spans="5:8" x14ac:dyDescent="0.25">
      <c r="E37">
        <f>Cost_Schedule!A36</f>
        <v>34</v>
      </c>
      <c r="F37" s="3">
        <f>Cost_Schedule!H36</f>
        <v>2448.6375000000007</v>
      </c>
      <c r="G37" s="3">
        <f>Cost_Schedule!N36</f>
        <v>-7396.1054332129297</v>
      </c>
      <c r="H37" s="7">
        <f t="shared" si="0"/>
        <v>4.0204983110864418</v>
      </c>
    </row>
    <row r="38" spans="5:8" x14ac:dyDescent="0.25">
      <c r="E38">
        <f>Cost_Schedule!A37</f>
        <v>35</v>
      </c>
      <c r="F38" s="3">
        <f>Cost_Schedule!H37</f>
        <v>2534.0250000000005</v>
      </c>
      <c r="G38" s="3">
        <f>Cost_Schedule!N37</f>
        <v>-7127.2794027347791</v>
      </c>
      <c r="H38" s="7">
        <f t="shared" si="0"/>
        <v>3.8126318417279927</v>
      </c>
    </row>
    <row r="39" spans="5:8" x14ac:dyDescent="0.25">
      <c r="E39">
        <f>Cost_Schedule!A38</f>
        <v>36</v>
      </c>
      <c r="F39" s="3">
        <f>Cost_Schedule!H38</f>
        <v>2644.4250000000006</v>
      </c>
      <c r="G39" s="3">
        <f>Cost_Schedule!N38</f>
        <v>-8326.0326464501777</v>
      </c>
      <c r="H39" s="7">
        <f t="shared" si="0"/>
        <v>4.1485228911578798</v>
      </c>
    </row>
    <row r="40" spans="5:8" x14ac:dyDescent="0.25">
      <c r="E40">
        <f>Cost_Schedule!A39</f>
        <v>37</v>
      </c>
      <c r="F40" s="3">
        <f>Cost_Schedule!H39</f>
        <v>2759.1375000000007</v>
      </c>
      <c r="G40" s="3">
        <f>Cost_Schedule!N39</f>
        <v>-8029.0983901655754</v>
      </c>
      <c r="H40" s="7">
        <f t="shared" si="0"/>
        <v>3.9100029955613205</v>
      </c>
    </row>
    <row r="41" spans="5:8" x14ac:dyDescent="0.25">
      <c r="E41">
        <f>Cost_Schedule!A40</f>
        <v>38</v>
      </c>
      <c r="F41" s="3">
        <f>Cost_Schedule!H40</f>
        <v>2836.7625000000007</v>
      </c>
      <c r="G41" s="3">
        <f>Cost_Schedule!N40</f>
        <v>-7777.6311989731394</v>
      </c>
      <c r="H41" s="7">
        <f t="shared" si="0"/>
        <v>3.7417280082393707</v>
      </c>
    </row>
    <row r="42" spans="5:8" x14ac:dyDescent="0.25">
      <c r="E42">
        <f>Cost_Schedule!A41</f>
        <v>39</v>
      </c>
      <c r="F42" s="3">
        <f>Cost_Schedule!H41</f>
        <v>2902.3125000000009</v>
      </c>
      <c r="G42" s="3">
        <f>Cost_Schedule!N41</f>
        <v>-7557.4594426885369</v>
      </c>
      <c r="H42" s="7">
        <f t="shared" si="0"/>
        <v>3.6039440765556896</v>
      </c>
    </row>
    <row r="43" spans="5:8" x14ac:dyDescent="0.25">
      <c r="E43">
        <f>Cost_Schedule!A42</f>
        <v>40</v>
      </c>
      <c r="F43" s="3">
        <f>Cost_Schedule!H42</f>
        <v>2959.2375000000011</v>
      </c>
      <c r="G43" s="3">
        <f>Cost_Schedule!N42</f>
        <v>-7355.4196622103864</v>
      </c>
      <c r="H43" s="7">
        <f t="shared" si="0"/>
        <v>3.4855793636740491</v>
      </c>
    </row>
    <row r="44" spans="5:8" x14ac:dyDescent="0.25">
      <c r="E44">
        <f>Cost_Schedule!A43</f>
        <v>41</v>
      </c>
      <c r="F44" s="3">
        <f>Cost_Schedule!H43</f>
        <v>3011.8500000000013</v>
      </c>
      <c r="G44" s="3">
        <f>Cost_Schedule!N43</f>
        <v>-7173.2257285064297</v>
      </c>
      <c r="H44" s="7">
        <f t="shared" si="0"/>
        <v>3.381667655595872</v>
      </c>
    </row>
    <row r="45" spans="5:8" x14ac:dyDescent="0.25">
      <c r="E45">
        <f>Cost_Schedule!A44</f>
        <v>42</v>
      </c>
      <c r="F45" s="3">
        <f>Cost_Schedule!H44</f>
        <v>3068.7750000000015</v>
      </c>
      <c r="G45" s="3">
        <f>Cost_Schedule!N44</f>
        <v>-6987.1709480282789</v>
      </c>
      <c r="H45" s="7">
        <f t="shared" si="0"/>
        <v>3.2768599679117156</v>
      </c>
    </row>
    <row r="46" spans="5:8" x14ac:dyDescent="0.25">
      <c r="E46">
        <f>Cost_Schedule!A45</f>
        <v>43</v>
      </c>
      <c r="F46" s="3">
        <f>Cost_Schedule!H45</f>
        <v>3125.7000000000016</v>
      </c>
      <c r="G46" s="3">
        <f>Cost_Schedule!N45</f>
        <v>-6809.178224001741</v>
      </c>
      <c r="H46" s="7">
        <f t="shared" si="0"/>
        <v>3.1784490590913195</v>
      </c>
    </row>
    <row r="47" spans="5:8" x14ac:dyDescent="0.25">
      <c r="E47">
        <f>Cost_Schedule!A46</f>
        <v>44</v>
      </c>
      <c r="F47" s="3">
        <f>Cost_Schedule!H46</f>
        <v>3185.2125000000015</v>
      </c>
      <c r="G47" s="3">
        <f>Cost_Schedule!N46</f>
        <v>-6618.1088870719777</v>
      </c>
      <c r="H47" s="7">
        <f t="shared" si="0"/>
        <v>3.0777605535178498</v>
      </c>
    </row>
    <row r="48" spans="5:8" x14ac:dyDescent="0.25">
      <c r="E48">
        <f>Cost_Schedule!A47</f>
        <v>45</v>
      </c>
      <c r="F48" s="3">
        <f>Cost_Schedule!H47</f>
        <v>3248.1750000000015</v>
      </c>
      <c r="G48" s="3">
        <f>Cost_Schedule!N47</f>
        <v>-6412.8778565938273</v>
      </c>
      <c r="H48" s="7">
        <f t="shared" si="0"/>
        <v>2.9743018330582016</v>
      </c>
    </row>
    <row r="49" spans="5:8" x14ac:dyDescent="0.25">
      <c r="E49">
        <f>Cost_Schedule!A48</f>
        <v>46</v>
      </c>
      <c r="F49" s="3">
        <f>Cost_Schedule!H48</f>
        <v>3330.1125000000015</v>
      </c>
      <c r="G49" s="3">
        <f>Cost_Schedule!N48</f>
        <v>-6171.4496486963217</v>
      </c>
      <c r="H49" s="7">
        <f t="shared" si="0"/>
        <v>2.8532255738195986</v>
      </c>
    </row>
    <row r="50" spans="5:8" x14ac:dyDescent="0.25">
      <c r="E50">
        <f>Cost_Schedule!A49</f>
        <v>47</v>
      </c>
      <c r="F50" s="3">
        <f>Cost_Schedule!H49</f>
        <v>3415.5000000000014</v>
      </c>
      <c r="G50" s="3">
        <f>Cost_Schedule!N49</f>
        <v>-5902.623618218171</v>
      </c>
      <c r="H50" s="7">
        <f t="shared" si="0"/>
        <v>2.728187269277754</v>
      </c>
    </row>
    <row r="51" spans="5:8" x14ac:dyDescent="0.25">
      <c r="E51">
        <f>Cost_Schedule!A50</f>
        <v>48</v>
      </c>
      <c r="F51" s="3">
        <f>Cost_Schedule!H50</f>
        <v>3525.9000000000015</v>
      </c>
      <c r="G51" s="3">
        <f>Cost_Schedule!N50</f>
        <v>-7101.3768619335688</v>
      </c>
      <c r="H51" s="7">
        <f t="shared" si="0"/>
        <v>3.0140607680120155</v>
      </c>
    </row>
    <row r="52" spans="5:8" x14ac:dyDescent="0.25">
      <c r="E52">
        <f>Cost_Schedule!A51</f>
        <v>49</v>
      </c>
      <c r="F52" s="3">
        <f>Cost_Schedule!H51</f>
        <v>3640.6125000000015</v>
      </c>
      <c r="G52" s="3">
        <f>Cost_Schedule!N51</f>
        <v>-6804.4426056489665</v>
      </c>
      <c r="H52" s="7">
        <f t="shared" si="0"/>
        <v>2.869037862625853</v>
      </c>
    </row>
    <row r="53" spans="5:8" x14ac:dyDescent="0.25">
      <c r="E53">
        <f>Cost_Schedule!A52</f>
        <v>50</v>
      </c>
      <c r="F53" s="3">
        <f>Cost_Schedule!H52</f>
        <v>3718.2375000000015</v>
      </c>
      <c r="G53" s="3">
        <f>Cost_Schedule!N52</f>
        <v>-6552.9754144565304</v>
      </c>
      <c r="H53" s="7">
        <f t="shared" si="0"/>
        <v>2.7623875329256204</v>
      </c>
    </row>
    <row r="54" spans="5:8" x14ac:dyDescent="0.25">
      <c r="E54">
        <f>Cost_Schedule!A53</f>
        <v>51</v>
      </c>
      <c r="F54" s="3">
        <f>Cost_Schedule!H53</f>
        <v>3783.7875000000017</v>
      </c>
      <c r="G54" s="3">
        <f>Cost_Schedule!N53</f>
        <v>-6332.803658171928</v>
      </c>
      <c r="H54" s="7">
        <f t="shared" si="0"/>
        <v>2.6736678944501842</v>
      </c>
    </row>
    <row r="55" spans="5:8" x14ac:dyDescent="0.25">
      <c r="E55">
        <f>Cost_Schedule!A54</f>
        <v>52</v>
      </c>
      <c r="F55" s="3">
        <f>Cost_Schedule!H54</f>
        <v>3840.7125000000019</v>
      </c>
      <c r="G55" s="3">
        <f>Cost_Schedule!N54</f>
        <v>-6130.7638776937774</v>
      </c>
      <c r="H55" s="7">
        <f t="shared" si="0"/>
        <v>2.5962569126675779</v>
      </c>
    </row>
    <row r="56" spans="5:8" x14ac:dyDescent="0.25">
      <c r="E56">
        <f>Cost_Schedule!A55</f>
        <v>53</v>
      </c>
      <c r="F56" s="3">
        <f>Cost_Schedule!H55</f>
        <v>3893.3250000000021</v>
      </c>
      <c r="G56" s="3">
        <f>Cost_Schedule!N55</f>
        <v>-5948.5699439898208</v>
      </c>
      <c r="H56" s="7">
        <f t="shared" si="0"/>
        <v>2.5278893860619953</v>
      </c>
    </row>
    <row r="57" spans="5:8" x14ac:dyDescent="0.25">
      <c r="E57">
        <f>Cost_Schedule!A56</f>
        <v>54</v>
      </c>
      <c r="F57" s="3">
        <f>Cost_Schedule!H56</f>
        <v>3950.2500000000023</v>
      </c>
      <c r="G57" s="3">
        <f>Cost_Schedule!N56</f>
        <v>-5762.5151635116699</v>
      </c>
      <c r="H57" s="7">
        <f t="shared" si="0"/>
        <v>2.4587722709984603</v>
      </c>
    </row>
    <row r="58" spans="5:8" x14ac:dyDescent="0.25">
      <c r="E58">
        <f>Cost_Schedule!A57</f>
        <v>55</v>
      </c>
      <c r="F58" s="3">
        <f>Cost_Schedule!H57</f>
        <v>4007.1750000000025</v>
      </c>
      <c r="G58" s="3">
        <f>Cost_Schedule!N57</f>
        <v>-5584.5224394851321</v>
      </c>
      <c r="H58" s="7">
        <f t="shared" si="0"/>
        <v>2.3936307846513141</v>
      </c>
    </row>
    <row r="59" spans="5:8" x14ac:dyDescent="0.25">
      <c r="E59">
        <f>Cost_Schedule!A58</f>
        <v>56</v>
      </c>
      <c r="F59" s="3">
        <f>Cost_Schedule!H58</f>
        <v>4066.6875000000023</v>
      </c>
      <c r="G59" s="3">
        <f>Cost_Schedule!N58</f>
        <v>-5393.4531025553688</v>
      </c>
      <c r="H59" s="7">
        <f t="shared" si="0"/>
        <v>2.3262521653201449</v>
      </c>
    </row>
    <row r="60" spans="5:8" x14ac:dyDescent="0.25">
      <c r="E60">
        <f>Cost_Schedule!A59</f>
        <v>57</v>
      </c>
      <c r="F60" s="3">
        <f>Cost_Schedule!H59</f>
        <v>4129.6500000000024</v>
      </c>
      <c r="G60" s="3">
        <f>Cost_Schedule!N59</f>
        <v>-5188.2220720772184</v>
      </c>
      <c r="H60" s="7">
        <f t="shared" si="0"/>
        <v>2.2563345736508462</v>
      </c>
    </row>
    <row r="61" spans="5:8" x14ac:dyDescent="0.25">
      <c r="E61">
        <f>Cost_Schedule!A60</f>
        <v>58</v>
      </c>
      <c r="F61" s="3">
        <f>Cost_Schedule!H60</f>
        <v>4211.5875000000024</v>
      </c>
      <c r="G61" s="3">
        <f>Cost_Schedule!N60</f>
        <v>-4946.7938641797127</v>
      </c>
      <c r="H61" s="7">
        <f t="shared" si="0"/>
        <v>2.1745675150236603</v>
      </c>
    </row>
    <row r="62" spans="5:8" x14ac:dyDescent="0.25">
      <c r="E62">
        <f>Cost_Schedule!A61</f>
        <v>59</v>
      </c>
      <c r="F62" s="3">
        <f>Cost_Schedule!H61</f>
        <v>4296.9750000000022</v>
      </c>
      <c r="G62" s="3">
        <f>Cost_Schedule!N61</f>
        <v>-4677.9678337015621</v>
      </c>
      <c r="H62" s="7">
        <f t="shared" si="0"/>
        <v>2.0886653596312659</v>
      </c>
    </row>
    <row r="63" spans="5:8" x14ac:dyDescent="0.25">
      <c r="E63">
        <f>Cost_Schedule!A62</f>
        <v>60</v>
      </c>
      <c r="F63" s="3">
        <f>Cost_Schedule!H62</f>
        <v>4407.3750000000018</v>
      </c>
      <c r="G63" s="3">
        <f>Cost_Schedule!N62</f>
        <v>-4376.7210774169598</v>
      </c>
      <c r="H63" s="7">
        <f t="shared" si="0"/>
        <v>1.9930448571807386</v>
      </c>
    </row>
    <row r="64" spans="5:8" x14ac:dyDescent="0.25">
      <c r="E64">
        <f>Cost_Schedule!A63</f>
        <v>61</v>
      </c>
      <c r="F64" s="3">
        <f>Cost_Schedule!H63</f>
        <v>4522.0875000000015</v>
      </c>
      <c r="G64" s="3">
        <f>Cost_Schedule!N63</f>
        <v>-4079.7868211323575</v>
      </c>
      <c r="H64" s="7">
        <f t="shared" si="0"/>
        <v>1.9021910392340611</v>
      </c>
    </row>
    <row r="65" spans="5:8" x14ac:dyDescent="0.25">
      <c r="E65">
        <f>Cost_Schedule!A64</f>
        <v>62</v>
      </c>
      <c r="F65" s="3">
        <f>Cost_Schedule!H64</f>
        <v>4599.7125000000015</v>
      </c>
      <c r="G65" s="3">
        <f>Cost_Schedule!N64</f>
        <v>-3828.3196299399215</v>
      </c>
      <c r="H65" s="7">
        <f t="shared" si="0"/>
        <v>1.8322954162765432</v>
      </c>
    </row>
    <row r="66" spans="5:8" x14ac:dyDescent="0.25">
      <c r="E66">
        <f>Cost_Schedule!A65</f>
        <v>63</v>
      </c>
      <c r="F66" s="3">
        <f>Cost_Schedule!H65</f>
        <v>4665.2625000000016</v>
      </c>
      <c r="G66" s="3">
        <f>Cost_Schedule!N65</f>
        <v>-3608.1478736553195</v>
      </c>
      <c r="H66" s="7">
        <f t="shared" si="0"/>
        <v>1.7734072570740269</v>
      </c>
    </row>
    <row r="67" spans="5:8" x14ac:dyDescent="0.25">
      <c r="E67">
        <f>Cost_Schedule!A66</f>
        <v>64</v>
      </c>
      <c r="F67" s="3">
        <f>Cost_Schedule!H66</f>
        <v>4722.1875000000018</v>
      </c>
      <c r="G67" s="3">
        <f>Cost_Schedule!N66</f>
        <v>-3406.1080931771689</v>
      </c>
      <c r="H67" s="7">
        <f t="shared" si="0"/>
        <v>1.7212987822226811</v>
      </c>
    </row>
    <row r="68" spans="5:8" x14ac:dyDescent="0.25">
      <c r="E68">
        <f>Cost_Schedule!A67</f>
        <v>65</v>
      </c>
      <c r="F68" s="3">
        <f>Cost_Schedule!H67</f>
        <v>4774.800000000002</v>
      </c>
      <c r="G68" s="3">
        <f>Cost_Schedule!N67</f>
        <v>-3223.9141594732118</v>
      </c>
      <c r="H68" s="7">
        <f t="shared" si="0"/>
        <v>1.6751935493577135</v>
      </c>
    </row>
    <row r="69" spans="5:8" x14ac:dyDescent="0.25">
      <c r="E69">
        <f>Cost_Schedule!A68</f>
        <v>66</v>
      </c>
      <c r="F69" s="3">
        <f>Cost_Schedule!H68</f>
        <v>4831.7250000000022</v>
      </c>
      <c r="G69" s="3">
        <f>Cost_Schedule!N68</f>
        <v>-3037.8593789950614</v>
      </c>
      <c r="H69" s="7">
        <f t="shared" ref="H69:H132" si="1">(F69-G69)/F69</f>
        <v>1.6287318460787936</v>
      </c>
    </row>
    <row r="70" spans="5:8" x14ac:dyDescent="0.25">
      <c r="E70">
        <f>Cost_Schedule!A69</f>
        <v>67</v>
      </c>
      <c r="F70" s="3">
        <f>Cost_Schedule!H69</f>
        <v>4888.6500000000024</v>
      </c>
      <c r="G70" s="3">
        <f>Cost_Schedule!N69</f>
        <v>-2859.866654968524</v>
      </c>
      <c r="H70" s="7">
        <f t="shared" si="1"/>
        <v>1.5850013101712175</v>
      </c>
    </row>
    <row r="71" spans="5:8" x14ac:dyDescent="0.25">
      <c r="E71">
        <f>Cost_Schedule!A70</f>
        <v>68</v>
      </c>
      <c r="F71" s="3">
        <f>Cost_Schedule!H70</f>
        <v>4948.1625000000022</v>
      </c>
      <c r="G71" s="3">
        <f>Cost_Schedule!N70</f>
        <v>-2668.7973180387607</v>
      </c>
      <c r="H71" s="7">
        <f t="shared" si="1"/>
        <v>1.5393511870393828</v>
      </c>
    </row>
    <row r="72" spans="5:8" x14ac:dyDescent="0.25">
      <c r="E72">
        <f>Cost_Schedule!A71</f>
        <v>69</v>
      </c>
      <c r="F72" s="3">
        <f>Cost_Schedule!H71</f>
        <v>5011.1250000000018</v>
      </c>
      <c r="G72" s="3">
        <f>Cost_Schedule!N71</f>
        <v>-2463.5662875606104</v>
      </c>
      <c r="H72" s="7">
        <f t="shared" si="1"/>
        <v>1.4916194043374711</v>
      </c>
    </row>
    <row r="73" spans="5:8" x14ac:dyDescent="0.25">
      <c r="E73">
        <f>Cost_Schedule!A72</f>
        <v>70</v>
      </c>
      <c r="F73" s="3">
        <f>Cost_Schedule!H72</f>
        <v>5093.0625000000018</v>
      </c>
      <c r="G73" s="3">
        <f>Cost_Schedule!N72</f>
        <v>-2222.1380796631051</v>
      </c>
      <c r="H73" s="7">
        <f t="shared" si="1"/>
        <v>1.4363068546013533</v>
      </c>
    </row>
    <row r="74" spans="5:8" x14ac:dyDescent="0.25">
      <c r="E74">
        <f>Cost_Schedule!A73</f>
        <v>71</v>
      </c>
      <c r="F74" s="3">
        <f>Cost_Schedule!H73</f>
        <v>5178.4500000000016</v>
      </c>
      <c r="G74" s="3">
        <f>Cost_Schedule!N73</f>
        <v>-1953.3120491849547</v>
      </c>
      <c r="H74" s="7">
        <f t="shared" si="1"/>
        <v>1.3772001369492715</v>
      </c>
    </row>
    <row r="75" spans="5:8" x14ac:dyDescent="0.25">
      <c r="E75">
        <f>Cost_Schedule!A74</f>
        <v>72</v>
      </c>
      <c r="F75" s="3">
        <f>Cost_Schedule!H74</f>
        <v>5288.8500000000013</v>
      </c>
      <c r="G75" s="3">
        <f>Cost_Schedule!N74</f>
        <v>-1652.0652929003527</v>
      </c>
      <c r="H75" s="7">
        <f t="shared" si="1"/>
        <v>1.3123675832932211</v>
      </c>
    </row>
    <row r="76" spans="5:8" x14ac:dyDescent="0.25">
      <c r="E76">
        <f>Cost_Schedule!A75</f>
        <v>73</v>
      </c>
      <c r="F76" s="3">
        <f>Cost_Schedule!H75</f>
        <v>5403.5625000000009</v>
      </c>
      <c r="G76" s="3">
        <f>Cost_Schedule!N75</f>
        <v>-1355.1310366157506</v>
      </c>
      <c r="H76" s="7">
        <f t="shared" si="1"/>
        <v>1.2507847436974682</v>
      </c>
    </row>
    <row r="77" spans="5:8" x14ac:dyDescent="0.25">
      <c r="E77">
        <f>Cost_Schedule!A76</f>
        <v>74</v>
      </c>
      <c r="F77" s="3">
        <f>Cost_Schedule!H76</f>
        <v>5481.1875000000009</v>
      </c>
      <c r="G77" s="3">
        <f>Cost_Schedule!N76</f>
        <v>-1103.6638454233143</v>
      </c>
      <c r="H77" s="7">
        <f t="shared" si="1"/>
        <v>1.2013548789241955</v>
      </c>
    </row>
    <row r="78" spans="5:8" x14ac:dyDescent="0.25">
      <c r="E78">
        <f>Cost_Schedule!A77</f>
        <v>75</v>
      </c>
      <c r="F78" s="3">
        <f>Cost_Schedule!H77</f>
        <v>5546.7375000000011</v>
      </c>
      <c r="G78" s="3">
        <f>Cost_Schedule!N77</f>
        <v>-883.49208913871223</v>
      </c>
      <c r="H78" s="7">
        <f t="shared" si="1"/>
        <v>1.15928139543988</v>
      </c>
    </row>
    <row r="79" spans="5:8" x14ac:dyDescent="0.25">
      <c r="E79">
        <f>Cost_Schedule!A78</f>
        <v>76</v>
      </c>
      <c r="F79" s="3">
        <f>Cost_Schedule!H78</f>
        <v>5603.6625000000013</v>
      </c>
      <c r="G79" s="3">
        <f>Cost_Schedule!N78</f>
        <v>-681.45230866056181</v>
      </c>
      <c r="H79" s="7">
        <f t="shared" si="1"/>
        <v>1.1216083782098871</v>
      </c>
    </row>
    <row r="80" spans="5:8" x14ac:dyDescent="0.25">
      <c r="E80">
        <f>Cost_Schedule!A79</f>
        <v>77</v>
      </c>
      <c r="F80" s="3">
        <f>Cost_Schedule!H79</f>
        <v>5656.2750000000015</v>
      </c>
      <c r="G80" s="3">
        <f>Cost_Schedule!N79</f>
        <v>-499.25837495660488</v>
      </c>
      <c r="H80" s="7">
        <f t="shared" si="1"/>
        <v>1.0882662838982553</v>
      </c>
    </row>
    <row r="81" spans="5:8" x14ac:dyDescent="0.25">
      <c r="E81">
        <f>Cost_Schedule!A80</f>
        <v>78</v>
      </c>
      <c r="F81" s="3">
        <f>Cost_Schedule!H80</f>
        <v>5713.2000000000016</v>
      </c>
      <c r="G81" s="3">
        <f>Cost_Schedule!N80</f>
        <v>-313.20359447845442</v>
      </c>
      <c r="H81" s="7">
        <f t="shared" si="1"/>
        <v>1.0548210450322857</v>
      </c>
    </row>
    <row r="82" spans="5:8" x14ac:dyDescent="0.25">
      <c r="E82">
        <f>Cost_Schedule!A81</f>
        <v>79</v>
      </c>
      <c r="F82" s="3">
        <f>Cost_Schedule!H81</f>
        <v>5770.1250000000018</v>
      </c>
      <c r="G82" s="3">
        <f>Cost_Schedule!N81</f>
        <v>-135.21087045191683</v>
      </c>
      <c r="H82" s="7">
        <f t="shared" si="1"/>
        <v>1.0234329187759219</v>
      </c>
    </row>
    <row r="83" spans="5:8" x14ac:dyDescent="0.25">
      <c r="E83">
        <f>Cost_Schedule!A82</f>
        <v>80</v>
      </c>
      <c r="F83" s="3">
        <f>Cost_Schedule!H82</f>
        <v>5829.6375000000016</v>
      </c>
      <c r="G83" s="3">
        <f>Cost_Schedule!N82</f>
        <v>55.858466477846548</v>
      </c>
      <c r="H83" s="7">
        <f t="shared" si="1"/>
        <v>0.99041819212981141</v>
      </c>
    </row>
    <row r="84" spans="5:8" x14ac:dyDescent="0.25">
      <c r="E84">
        <f>Cost_Schedule!A83</f>
        <v>81</v>
      </c>
      <c r="F84" s="3">
        <f>Cost_Schedule!H83</f>
        <v>5892.6000000000013</v>
      </c>
      <c r="G84" s="3">
        <f>Cost_Schedule!N83</f>
        <v>261.08949695599699</v>
      </c>
      <c r="H84" s="7">
        <f t="shared" si="1"/>
        <v>0.95569197010555673</v>
      </c>
    </row>
    <row r="85" spans="5:8" x14ac:dyDescent="0.25">
      <c r="E85">
        <f>Cost_Schedule!A84</f>
        <v>82</v>
      </c>
      <c r="F85" s="3">
        <f>Cost_Schedule!H84</f>
        <v>5974.5375000000013</v>
      </c>
      <c r="G85" s="3">
        <f>Cost_Schedule!N84</f>
        <v>502.51770485350232</v>
      </c>
      <c r="H85" s="7">
        <f t="shared" si="1"/>
        <v>0.91589010783621283</v>
      </c>
    </row>
    <row r="86" spans="5:8" x14ac:dyDescent="0.25">
      <c r="E86">
        <f>Cost_Schedule!A85</f>
        <v>83</v>
      </c>
      <c r="F86" s="3">
        <f>Cost_Schedule!H85</f>
        <v>6059.9250000000011</v>
      </c>
      <c r="G86" s="3">
        <f>Cost_Schedule!N85</f>
        <v>771.34373533165285</v>
      </c>
      <c r="H86" s="7">
        <f t="shared" si="1"/>
        <v>0.87271397990376898</v>
      </c>
    </row>
    <row r="87" spans="5:8" x14ac:dyDescent="0.25">
      <c r="E87">
        <f>Cost_Schedule!A86</f>
        <v>84</v>
      </c>
      <c r="F87" s="3">
        <f>Cost_Schedule!H86</f>
        <v>6170.3250000000007</v>
      </c>
      <c r="G87" s="3">
        <f>Cost_Schedule!N86</f>
        <v>1072.5904916162549</v>
      </c>
      <c r="H87" s="7">
        <f t="shared" si="1"/>
        <v>0.82616953051642261</v>
      </c>
    </row>
    <row r="88" spans="5:8" x14ac:dyDescent="0.25">
      <c r="E88">
        <f>Cost_Schedule!A87</f>
        <v>85</v>
      </c>
      <c r="F88" s="3">
        <f>Cost_Schedule!H87</f>
        <v>6285.0375000000004</v>
      </c>
      <c r="G88" s="3">
        <f>Cost_Schedule!N87</f>
        <v>1369.5247479008569</v>
      </c>
      <c r="H88" s="7">
        <f t="shared" si="1"/>
        <v>0.78209760118362748</v>
      </c>
    </row>
    <row r="89" spans="5:8" x14ac:dyDescent="0.25">
      <c r="E89">
        <f>Cost_Schedule!A88</f>
        <v>86</v>
      </c>
      <c r="F89" s="3">
        <f>Cost_Schedule!H88</f>
        <v>6362.6625000000004</v>
      </c>
      <c r="G89" s="3">
        <f>Cost_Schedule!N88</f>
        <v>1620.9919390932932</v>
      </c>
      <c r="H89" s="7">
        <f t="shared" si="1"/>
        <v>0.74523370694370583</v>
      </c>
    </row>
    <row r="90" spans="5:8" x14ac:dyDescent="0.25">
      <c r="E90">
        <f>Cost_Schedule!A89</f>
        <v>87</v>
      </c>
      <c r="F90" s="3">
        <f>Cost_Schedule!H89</f>
        <v>6428.2125000000005</v>
      </c>
      <c r="G90" s="3">
        <f>Cost_Schedule!N89</f>
        <v>1841.1636953778952</v>
      </c>
      <c r="H90" s="7">
        <f t="shared" si="1"/>
        <v>0.71358076675624915</v>
      </c>
    </row>
    <row r="91" spans="5:8" x14ac:dyDescent="0.25">
      <c r="E91">
        <f>Cost_Schedule!A90</f>
        <v>88</v>
      </c>
      <c r="F91" s="3">
        <f>Cost_Schedule!H90</f>
        <v>6485.1375000000007</v>
      </c>
      <c r="G91" s="3">
        <f>Cost_Schedule!N90</f>
        <v>2043.2034758560458</v>
      </c>
      <c r="H91" s="7">
        <f t="shared" si="1"/>
        <v>0.68494060829765824</v>
      </c>
    </row>
    <row r="92" spans="5:8" x14ac:dyDescent="0.25">
      <c r="E92">
        <f>Cost_Schedule!A91</f>
        <v>89</v>
      </c>
      <c r="F92" s="3">
        <f>Cost_Schedule!H91</f>
        <v>6537.7500000000009</v>
      </c>
      <c r="G92" s="3">
        <f>Cost_Schedule!N91</f>
        <v>2225.3974095600029</v>
      </c>
      <c r="H92" s="7">
        <f t="shared" si="1"/>
        <v>0.65960805941493583</v>
      </c>
    </row>
    <row r="93" spans="5:8" x14ac:dyDescent="0.25">
      <c r="E93">
        <f>Cost_Schedule!A92</f>
        <v>90</v>
      </c>
      <c r="F93" s="3">
        <f>Cost_Schedule!H92</f>
        <v>6594.6750000000011</v>
      </c>
      <c r="G93" s="3">
        <f>Cost_Schedule!N92</f>
        <v>2411.4521900381533</v>
      </c>
      <c r="H93" s="7">
        <f t="shared" si="1"/>
        <v>0.6343334296173575</v>
      </c>
    </row>
    <row r="94" spans="5:8" x14ac:dyDescent="0.25">
      <c r="E94">
        <f>Cost_Schedule!A93</f>
        <v>91</v>
      </c>
      <c r="F94" s="3">
        <f>Cost_Schedule!H93</f>
        <v>6651.6000000000013</v>
      </c>
      <c r="G94" s="3">
        <f>Cost_Schedule!N93</f>
        <v>2589.4449140646907</v>
      </c>
      <c r="H94" s="7">
        <f t="shared" si="1"/>
        <v>0.61070345269338355</v>
      </c>
    </row>
    <row r="95" spans="5:8" x14ac:dyDescent="0.25">
      <c r="E95">
        <f>Cost_Schedule!A94</f>
        <v>92</v>
      </c>
      <c r="F95" s="3">
        <f>Cost_Schedule!H94</f>
        <v>6711.1125000000011</v>
      </c>
      <c r="G95" s="3">
        <f>Cost_Schedule!N94</f>
        <v>2780.514250994454</v>
      </c>
      <c r="H95" s="7">
        <f t="shared" si="1"/>
        <v>0.58568504834415258</v>
      </c>
    </row>
    <row r="96" spans="5:8" x14ac:dyDescent="0.25">
      <c r="E96">
        <f>Cost_Schedule!A95</f>
        <v>93</v>
      </c>
      <c r="F96" s="3">
        <f>Cost_Schedule!H95</f>
        <v>6774.0750000000007</v>
      </c>
      <c r="G96" s="3">
        <f>Cost_Schedule!N95</f>
        <v>2985.7452814726043</v>
      </c>
      <c r="H96" s="7">
        <f t="shared" si="1"/>
        <v>0.55923941180565551</v>
      </c>
    </row>
    <row r="97" spans="5:8" x14ac:dyDescent="0.25">
      <c r="E97">
        <f>Cost_Schedule!A96</f>
        <v>94</v>
      </c>
      <c r="F97" s="3">
        <f>Cost_Schedule!H96</f>
        <v>6856.0125000000007</v>
      </c>
      <c r="G97" s="3">
        <f>Cost_Schedule!N96</f>
        <v>3227.1734893701096</v>
      </c>
      <c r="H97" s="7">
        <f t="shared" si="1"/>
        <v>0.52929293968321833</v>
      </c>
    </row>
    <row r="98" spans="5:8" x14ac:dyDescent="0.25">
      <c r="E98">
        <f>Cost_Schedule!A97</f>
        <v>95</v>
      </c>
      <c r="F98" s="3">
        <f>Cost_Schedule!H97</f>
        <v>6941.4000000000005</v>
      </c>
      <c r="G98" s="3">
        <f>Cost_Schedule!N97</f>
        <v>3495.9995198482602</v>
      </c>
      <c r="H98" s="7">
        <f t="shared" si="1"/>
        <v>0.49635527129278534</v>
      </c>
    </row>
    <row r="99" spans="5:8" x14ac:dyDescent="0.25">
      <c r="E99">
        <f>Cost_Schedule!A98</f>
        <v>96</v>
      </c>
      <c r="F99" s="3">
        <f>Cost_Schedule!H98</f>
        <v>7051.8</v>
      </c>
      <c r="G99" s="3">
        <f>Cost_Schedule!N98</f>
        <v>3797.2462761328625</v>
      </c>
      <c r="H99" s="7">
        <f t="shared" si="1"/>
        <v>0.46152099093382365</v>
      </c>
    </row>
    <row r="100" spans="5:8" x14ac:dyDescent="0.25">
      <c r="E100">
        <f>Cost_Schedule!A99</f>
        <v>97</v>
      </c>
      <c r="F100" s="3">
        <f>Cost_Schedule!H99</f>
        <v>7166.5124999999998</v>
      </c>
      <c r="G100" s="3">
        <f>Cost_Schedule!N99</f>
        <v>4094.1805324174647</v>
      </c>
      <c r="H100" s="7">
        <f t="shared" si="1"/>
        <v>0.42870670602786715</v>
      </c>
    </row>
    <row r="101" spans="5:8" x14ac:dyDescent="0.25">
      <c r="E101">
        <f>Cost_Schedule!A100</f>
        <v>98</v>
      </c>
      <c r="F101" s="3">
        <f>Cost_Schedule!H100</f>
        <v>7244.1374999999998</v>
      </c>
      <c r="G101" s="3">
        <f>Cost_Schedule!N100</f>
        <v>4345.6477236099008</v>
      </c>
      <c r="H101" s="7">
        <f t="shared" si="1"/>
        <v>0.40011523475225297</v>
      </c>
    </row>
    <row r="102" spans="5:8" x14ac:dyDescent="0.25">
      <c r="E102">
        <f>Cost_Schedule!A101</f>
        <v>99</v>
      </c>
      <c r="F102" s="3">
        <f>Cost_Schedule!H101</f>
        <v>7309.6875</v>
      </c>
      <c r="G102" s="3">
        <f>Cost_Schedule!N101</f>
        <v>4565.8194798945033</v>
      </c>
      <c r="H102" s="7">
        <f t="shared" si="1"/>
        <v>0.37537418940351375</v>
      </c>
    </row>
    <row r="103" spans="5:8" x14ac:dyDescent="0.25">
      <c r="E103">
        <f>Cost_Schedule!A102</f>
        <v>100</v>
      </c>
      <c r="F103" s="3">
        <f>Cost_Schedule!H102</f>
        <v>7366.6125000000002</v>
      </c>
      <c r="G103" s="3">
        <f>Cost_Schedule!N102</f>
        <v>4767.8592603726538</v>
      </c>
      <c r="H103" s="7">
        <f t="shared" si="1"/>
        <v>0.35277452691143268</v>
      </c>
    </row>
    <row r="104" spans="5:8" x14ac:dyDescent="0.25">
      <c r="E104">
        <f>Cost_Schedule!A103</f>
        <v>101</v>
      </c>
      <c r="F104" s="3">
        <f>Cost_Schedule!H103</f>
        <v>7419.2250000000004</v>
      </c>
      <c r="G104" s="3">
        <f>Cost_Schedule!N103</f>
        <v>4950.0531940766105</v>
      </c>
      <c r="H104" s="7">
        <f t="shared" si="1"/>
        <v>0.33280724144683438</v>
      </c>
    </row>
    <row r="105" spans="5:8" x14ac:dyDescent="0.25">
      <c r="E105">
        <f>Cost_Schedule!A104</f>
        <v>102</v>
      </c>
      <c r="F105" s="3">
        <f>Cost_Schedule!H104</f>
        <v>7476.1500000000005</v>
      </c>
      <c r="G105" s="3">
        <f>Cost_Schedule!N104</f>
        <v>5136.1079745547613</v>
      </c>
      <c r="H105" s="7">
        <f t="shared" si="1"/>
        <v>0.31300094640225773</v>
      </c>
    </row>
    <row r="106" spans="5:8" x14ac:dyDescent="0.25">
      <c r="E106">
        <f>Cost_Schedule!A105</f>
        <v>103</v>
      </c>
      <c r="F106" s="3">
        <f>Cost_Schedule!H105</f>
        <v>7533.0750000000007</v>
      </c>
      <c r="G106" s="3">
        <f>Cost_Schedule!N105</f>
        <v>5314.1006985812992</v>
      </c>
      <c r="H106" s="7">
        <f t="shared" si="1"/>
        <v>0.29456421201417765</v>
      </c>
    </row>
    <row r="107" spans="5:8" x14ac:dyDescent="0.25">
      <c r="E107">
        <f>Cost_Schedule!A106</f>
        <v>104</v>
      </c>
      <c r="F107" s="3">
        <f>Cost_Schedule!H106</f>
        <v>7592.5875000000005</v>
      </c>
      <c r="G107" s="3">
        <f>Cost_Schedule!N106</f>
        <v>5505.1700355110625</v>
      </c>
      <c r="H107" s="7">
        <f t="shared" si="1"/>
        <v>0.27492833826267238</v>
      </c>
    </row>
    <row r="108" spans="5:8" x14ac:dyDescent="0.25">
      <c r="E108">
        <f>Cost_Schedule!A107</f>
        <v>105</v>
      </c>
      <c r="F108" s="3">
        <f>Cost_Schedule!H107</f>
        <v>7655.55</v>
      </c>
      <c r="G108" s="3">
        <f>Cost_Schedule!N107</f>
        <v>5710.4010659892128</v>
      </c>
      <c r="H108" s="7">
        <f t="shared" si="1"/>
        <v>0.25408349942339703</v>
      </c>
    </row>
    <row r="109" spans="5:8" x14ac:dyDescent="0.25">
      <c r="E109">
        <f>Cost_Schedule!A108</f>
        <v>106</v>
      </c>
      <c r="F109" s="3">
        <f>Cost_Schedule!H108</f>
        <v>7737.4875000000002</v>
      </c>
      <c r="G109" s="3">
        <f>Cost_Schedule!N108</f>
        <v>5951.8292738867185</v>
      </c>
      <c r="H109" s="7">
        <f t="shared" si="1"/>
        <v>0.23078011125876219</v>
      </c>
    </row>
    <row r="110" spans="5:8" x14ac:dyDescent="0.25">
      <c r="E110">
        <f>Cost_Schedule!A109</f>
        <v>107</v>
      </c>
      <c r="F110" s="3">
        <f>Cost_Schedule!H109</f>
        <v>7822.875</v>
      </c>
      <c r="G110" s="3">
        <f>Cost_Schedule!N109</f>
        <v>6220.6553043648692</v>
      </c>
      <c r="H110" s="7">
        <f t="shared" si="1"/>
        <v>0.20481213053195033</v>
      </c>
    </row>
    <row r="111" spans="5:8" x14ac:dyDescent="0.25">
      <c r="E111">
        <f>Cost_Schedule!A110</f>
        <v>108</v>
      </c>
      <c r="F111" s="3">
        <f>Cost_Schedule!H110</f>
        <v>7933.2749999999996</v>
      </c>
      <c r="G111" s="3">
        <f>Cost_Schedule!N110</f>
        <v>6521.9020606494714</v>
      </c>
      <c r="H111" s="7">
        <f t="shared" si="1"/>
        <v>0.17790546014735759</v>
      </c>
    </row>
    <row r="112" spans="5:8" x14ac:dyDescent="0.25">
      <c r="E112">
        <f>Cost_Schedule!A111</f>
        <v>109</v>
      </c>
      <c r="F112" s="3">
        <f>Cost_Schedule!H111</f>
        <v>8047.9874999999993</v>
      </c>
      <c r="G112" s="3">
        <f>Cost_Schedule!N111</f>
        <v>6818.8363169340737</v>
      </c>
      <c r="H112" s="7">
        <f t="shared" si="1"/>
        <v>0.15272776990097534</v>
      </c>
    </row>
    <row r="113" spans="5:8" x14ac:dyDescent="0.25">
      <c r="E113">
        <f>Cost_Schedule!A112</f>
        <v>110</v>
      </c>
      <c r="F113" s="3">
        <f>Cost_Schedule!H112</f>
        <v>8125.6124999999993</v>
      </c>
      <c r="G113" s="3">
        <f>Cost_Schedule!N112</f>
        <v>7070.3035081265098</v>
      </c>
      <c r="H113" s="7">
        <f t="shared" si="1"/>
        <v>0.12987439308402776</v>
      </c>
    </row>
    <row r="114" spans="5:8" x14ac:dyDescent="0.25">
      <c r="E114">
        <f>Cost_Schedule!A113</f>
        <v>111</v>
      </c>
      <c r="F114" s="3">
        <f>Cost_Schedule!H113</f>
        <v>8191.1624999999995</v>
      </c>
      <c r="G114" s="3">
        <f>Cost_Schedule!N113</f>
        <v>7290.4752644111122</v>
      </c>
      <c r="H114" s="7">
        <f t="shared" si="1"/>
        <v>0.10995841378911568</v>
      </c>
    </row>
    <row r="115" spans="5:8" x14ac:dyDescent="0.25">
      <c r="E115">
        <f>Cost_Schedule!A114</f>
        <v>112</v>
      </c>
      <c r="F115" s="3">
        <f>Cost_Schedule!H114</f>
        <v>8248.0874999999996</v>
      </c>
      <c r="G115" s="3">
        <f>Cost_Schedule!N114</f>
        <v>7492.5150448892628</v>
      </c>
      <c r="H115" s="7">
        <f t="shared" si="1"/>
        <v>9.1605775897835334E-2</v>
      </c>
    </row>
    <row r="116" spans="5:8" x14ac:dyDescent="0.25">
      <c r="E116">
        <f>Cost_Schedule!A115</f>
        <v>113</v>
      </c>
      <c r="F116" s="3">
        <f>Cost_Schedule!H115</f>
        <v>8300.6999999999989</v>
      </c>
      <c r="G116" s="3">
        <f>Cost_Schedule!N115</f>
        <v>7674.7089785932194</v>
      </c>
      <c r="H116" s="7">
        <f t="shared" si="1"/>
        <v>7.5414244751259477E-2</v>
      </c>
    </row>
    <row r="117" spans="5:8" x14ac:dyDescent="0.25">
      <c r="E117">
        <f>Cost_Schedule!A116</f>
        <v>114</v>
      </c>
      <c r="F117" s="3">
        <f>Cost_Schedule!H116</f>
        <v>8357.6249999999982</v>
      </c>
      <c r="G117" s="3">
        <f>Cost_Schedule!N116</f>
        <v>7860.7637590713703</v>
      </c>
      <c r="H117" s="7">
        <f t="shared" si="1"/>
        <v>5.9450052009826719E-2</v>
      </c>
    </row>
    <row r="118" spans="5:8" x14ac:dyDescent="0.25">
      <c r="E118">
        <f>Cost_Schedule!A117</f>
        <v>115</v>
      </c>
      <c r="F118" s="3">
        <f>Cost_Schedule!H117</f>
        <v>8414.5499999999975</v>
      </c>
      <c r="G118" s="3">
        <f>Cost_Schedule!N117</f>
        <v>8038.7564830979081</v>
      </c>
      <c r="H118" s="7">
        <f t="shared" si="1"/>
        <v>4.4659965999618453E-2</v>
      </c>
    </row>
    <row r="119" spans="5:8" x14ac:dyDescent="0.25">
      <c r="E119">
        <f>Cost_Schedule!A118</f>
        <v>116</v>
      </c>
      <c r="F119" s="3">
        <f>Cost_Schedule!H118</f>
        <v>8474.0624999999982</v>
      </c>
      <c r="G119" s="3">
        <f>Cost_Schedule!N118</f>
        <v>8229.8258200276723</v>
      </c>
      <c r="H119" s="7">
        <f t="shared" si="1"/>
        <v>2.8821675550814729E-2</v>
      </c>
    </row>
    <row r="120" spans="5:8" x14ac:dyDescent="0.25">
      <c r="E120">
        <f>Cost_Schedule!A119</f>
        <v>117</v>
      </c>
      <c r="F120" s="3">
        <f>Cost_Schedule!H119</f>
        <v>8537.0249999999978</v>
      </c>
      <c r="G120" s="3">
        <f>Cost_Schedule!N119</f>
        <v>8435.0568505058236</v>
      </c>
      <c r="H120" s="7">
        <f t="shared" si="1"/>
        <v>1.1944225241717605E-2</v>
      </c>
    </row>
    <row r="121" spans="5:8" x14ac:dyDescent="0.25">
      <c r="E121">
        <f>Cost_Schedule!A120</f>
        <v>118</v>
      </c>
      <c r="F121" s="3">
        <f>Cost_Schedule!H120</f>
        <v>8618.9624999999978</v>
      </c>
      <c r="G121" s="3">
        <f>Cost_Schedule!N120</f>
        <v>8676.4850584033284</v>
      </c>
      <c r="H121" s="7">
        <f t="shared" si="1"/>
        <v>-6.6739539014505009E-3</v>
      </c>
    </row>
    <row r="122" spans="5:8" x14ac:dyDescent="0.25">
      <c r="E122">
        <f>Cost_Schedule!A121</f>
        <v>119</v>
      </c>
      <c r="F122" s="3">
        <f>Cost_Schedule!H121</f>
        <v>8704.3499999999985</v>
      </c>
      <c r="G122" s="3">
        <f>Cost_Schedule!N121</f>
        <v>8945.311088881479</v>
      </c>
      <c r="H122" s="7">
        <f t="shared" si="1"/>
        <v>-2.7682835465196197E-2</v>
      </c>
    </row>
    <row r="123" spans="5:8" x14ac:dyDescent="0.25">
      <c r="E123">
        <f>Cost_Schedule!A122</f>
        <v>120</v>
      </c>
      <c r="F123" s="3">
        <f>Cost_Schedule!H122</f>
        <v>8814.7499999999982</v>
      </c>
      <c r="G123" s="3">
        <f>Cost_Schedule!N122</f>
        <v>9246.5578451660804</v>
      </c>
      <c r="H123" s="7">
        <f t="shared" si="1"/>
        <v>-4.8986964481815401E-2</v>
      </c>
    </row>
    <row r="124" spans="5:8" x14ac:dyDescent="0.25">
      <c r="E124">
        <f>Cost_Schedule!A123</f>
        <v>121</v>
      </c>
      <c r="F124" s="3">
        <f>Cost_Schedule!H123</f>
        <v>8929.4624999999978</v>
      </c>
      <c r="G124" s="3">
        <f>Cost_Schedule!N123</f>
        <v>9331.3610709725326</v>
      </c>
      <c r="H124" s="7">
        <f t="shared" si="1"/>
        <v>-4.5008148135739959E-2</v>
      </c>
    </row>
    <row r="125" spans="5:8" x14ac:dyDescent="0.25">
      <c r="E125">
        <f>Cost_Schedule!A124</f>
        <v>122</v>
      </c>
      <c r="F125" s="3">
        <f>Cost_Schedule!H124</f>
        <v>9007.0874999999978</v>
      </c>
      <c r="G125" s="3">
        <f>Cost_Schedule!N124</f>
        <v>9370.6972316868178</v>
      </c>
      <c r="H125" s="7">
        <f t="shared" si="1"/>
        <v>-4.0369290482280766E-2</v>
      </c>
    </row>
    <row r="126" spans="5:8" x14ac:dyDescent="0.25">
      <c r="E126">
        <f>Cost_Schedule!A125</f>
        <v>123</v>
      </c>
      <c r="F126" s="3">
        <f>Cost_Schedule!H125</f>
        <v>9072.6374999999971</v>
      </c>
      <c r="G126" s="3">
        <f>Cost_Schedule!N125</f>
        <v>9378.7379574932693</v>
      </c>
      <c r="H126" s="7">
        <f t="shared" si="1"/>
        <v>-3.3738861217950382E-2</v>
      </c>
    </row>
    <row r="127" spans="5:8" x14ac:dyDescent="0.25">
      <c r="E127">
        <f>Cost_Schedule!A126</f>
        <v>124</v>
      </c>
      <c r="F127" s="3">
        <f>Cost_Schedule!H126</f>
        <v>9129.5624999999964</v>
      </c>
      <c r="G127" s="3">
        <f>Cost_Schedule!N126</f>
        <v>9368.6467074932698</v>
      </c>
      <c r="H127" s="7">
        <f t="shared" si="1"/>
        <v>-2.6187915082817332E-2</v>
      </c>
    </row>
    <row r="128" spans="5:8" x14ac:dyDescent="0.25">
      <c r="E128">
        <f>Cost_Schedule!A127</f>
        <v>125</v>
      </c>
      <c r="F128" s="3">
        <f>Cost_Schedule!H127</f>
        <v>9182.1749999999956</v>
      </c>
      <c r="G128" s="3">
        <f>Cost_Schedule!N127</f>
        <v>9338.7096107190755</v>
      </c>
      <c r="H128" s="7">
        <f t="shared" si="1"/>
        <v>-1.7047661443947641E-2</v>
      </c>
    </row>
    <row r="129" spans="5:8" x14ac:dyDescent="0.25">
      <c r="E129">
        <f>Cost_Schedule!A128</f>
        <v>126</v>
      </c>
      <c r="F129" s="3">
        <f>Cost_Schedule!H128</f>
        <v>9239.0999999999949</v>
      </c>
      <c r="G129" s="3">
        <f>Cost_Schedule!N128</f>
        <v>9312.6333607190754</v>
      </c>
      <c r="H129" s="7">
        <f t="shared" si="1"/>
        <v>-7.9589311425442479E-3</v>
      </c>
    </row>
    <row r="130" spans="5:8" x14ac:dyDescent="0.25">
      <c r="E130">
        <f>Cost_Schedule!A129</f>
        <v>127</v>
      </c>
      <c r="F130" s="3">
        <f>Cost_Schedule!H129</f>
        <v>9296.0249999999942</v>
      </c>
      <c r="G130" s="3">
        <f>Cost_Schedule!N129</f>
        <v>9278.4950542674633</v>
      </c>
      <c r="H130" s="7">
        <f t="shared" si="1"/>
        <v>1.8857464058595922E-3</v>
      </c>
    </row>
    <row r="131" spans="5:8" x14ac:dyDescent="0.25">
      <c r="E131">
        <f>Cost_Schedule!A130</f>
        <v>128</v>
      </c>
      <c r="F131" s="3">
        <f>Cost_Schedule!H130</f>
        <v>9355.5374999999949</v>
      </c>
      <c r="G131" s="3">
        <f>Cost_Schedule!N130</f>
        <v>9257.4333607190765</v>
      </c>
      <c r="H131" s="7">
        <f t="shared" si="1"/>
        <v>1.0486210897120389E-2</v>
      </c>
    </row>
    <row r="132" spans="5:8" x14ac:dyDescent="0.25">
      <c r="E132">
        <f>Cost_Schedule!A131</f>
        <v>129</v>
      </c>
      <c r="F132" s="3">
        <f>Cost_Schedule!H131</f>
        <v>9418.4999999999945</v>
      </c>
      <c r="G132" s="3">
        <f>Cost_Schedule!N131</f>
        <v>9250.5333607190769</v>
      </c>
      <c r="H132" s="7">
        <f t="shared" si="1"/>
        <v>1.783369318691063E-2</v>
      </c>
    </row>
    <row r="133" spans="5:8" x14ac:dyDescent="0.25">
      <c r="E133">
        <f>Cost_Schedule!A132</f>
        <v>130</v>
      </c>
      <c r="F133" s="3">
        <f>Cost_Schedule!H132</f>
        <v>9500.4374999999945</v>
      </c>
      <c r="G133" s="3">
        <f>Cost_Schedule!N132</f>
        <v>9279.8305381384325</v>
      </c>
      <c r="H133" s="7">
        <f t="shared" ref="H133:H196" si="2">(F133-G133)/F133</f>
        <v>2.3220716084028988E-2</v>
      </c>
    </row>
    <row r="134" spans="5:8" x14ac:dyDescent="0.25">
      <c r="E134">
        <f>Cost_Schedule!A133</f>
        <v>131</v>
      </c>
      <c r="F134" s="3">
        <f>Cost_Schedule!H133</f>
        <v>9585.8249999999953</v>
      </c>
      <c r="G134" s="3">
        <f>Cost_Schedule!N133</f>
        <v>9336.5255381384322</v>
      </c>
      <c r="H134" s="7">
        <f t="shared" si="2"/>
        <v>2.6007095045190491E-2</v>
      </c>
    </row>
    <row r="135" spans="5:8" x14ac:dyDescent="0.25">
      <c r="E135">
        <f>Cost_Schedule!A134</f>
        <v>132</v>
      </c>
      <c r="F135" s="3">
        <f>Cost_Schedule!H134</f>
        <v>9696.2249999999949</v>
      </c>
      <c r="G135" s="3">
        <f>Cost_Schedule!N134</f>
        <v>9425.6412639448845</v>
      </c>
      <c r="H135" s="7">
        <f t="shared" si="2"/>
        <v>2.7906090881256423E-2</v>
      </c>
    </row>
    <row r="136" spans="5:8" x14ac:dyDescent="0.25">
      <c r="E136">
        <f>Cost_Schedule!A135</f>
        <v>133</v>
      </c>
      <c r="F136" s="3">
        <f>Cost_Schedule!H135</f>
        <v>9810.9374999999945</v>
      </c>
      <c r="G136" s="3">
        <f>Cost_Schedule!N135</f>
        <v>9510.4444897513367</v>
      </c>
      <c r="H136" s="7">
        <f t="shared" si="2"/>
        <v>3.0628368619070093E-2</v>
      </c>
    </row>
    <row r="137" spans="5:8" x14ac:dyDescent="0.25">
      <c r="E137">
        <f>Cost_Schedule!A136</f>
        <v>134</v>
      </c>
      <c r="F137" s="3">
        <f>Cost_Schedule!H136</f>
        <v>9888.5624999999945</v>
      </c>
      <c r="G137" s="3">
        <f>Cost_Schedule!N136</f>
        <v>9549.7806504656219</v>
      </c>
      <c r="H137" s="7">
        <f t="shared" si="2"/>
        <v>3.4259969488423907E-2</v>
      </c>
    </row>
    <row r="138" spans="5:8" x14ac:dyDescent="0.25">
      <c r="E138">
        <f>Cost_Schedule!A137</f>
        <v>135</v>
      </c>
      <c r="F138" s="3">
        <f>Cost_Schedule!H137</f>
        <v>9954.1124999999938</v>
      </c>
      <c r="G138" s="3">
        <f>Cost_Schedule!N137</f>
        <v>9557.8213762720734</v>
      </c>
      <c r="H138" s="7">
        <f t="shared" si="2"/>
        <v>3.9811798764372082E-2</v>
      </c>
    </row>
    <row r="139" spans="5:8" x14ac:dyDescent="0.25">
      <c r="E139">
        <f>Cost_Schedule!A138</f>
        <v>136</v>
      </c>
      <c r="F139" s="3">
        <f>Cost_Schedule!H138</f>
        <v>10011.037499999993</v>
      </c>
      <c r="G139" s="3">
        <f>Cost_Schedule!N138</f>
        <v>9547.7301262720739</v>
      </c>
      <c r="H139" s="7">
        <f t="shared" si="2"/>
        <v>4.6279656202258705E-2</v>
      </c>
    </row>
    <row r="140" spans="5:8" x14ac:dyDescent="0.25">
      <c r="E140">
        <f>Cost_Schedule!A139</f>
        <v>137</v>
      </c>
      <c r="F140" s="3">
        <f>Cost_Schedule!H139</f>
        <v>10063.649999999992</v>
      </c>
      <c r="G140" s="3">
        <f>Cost_Schedule!N139</f>
        <v>9517.7930294978796</v>
      </c>
      <c r="H140" s="7">
        <f t="shared" si="2"/>
        <v>5.42404565443068E-2</v>
      </c>
    </row>
    <row r="141" spans="5:8" x14ac:dyDescent="0.25">
      <c r="E141">
        <f>Cost_Schedule!A140</f>
        <v>138</v>
      </c>
      <c r="F141" s="3">
        <f>Cost_Schedule!H140</f>
        <v>10120.574999999992</v>
      </c>
      <c r="G141" s="3">
        <f>Cost_Schedule!N140</f>
        <v>9491.7167794978795</v>
      </c>
      <c r="H141" s="7">
        <f t="shared" si="2"/>
        <v>6.2136609876623866E-2</v>
      </c>
    </row>
    <row r="142" spans="5:8" x14ac:dyDescent="0.25">
      <c r="E142">
        <f>Cost_Schedule!A141</f>
        <v>139</v>
      </c>
      <c r="F142" s="3">
        <f>Cost_Schedule!H141</f>
        <v>10177.499999999991</v>
      </c>
      <c r="G142" s="3">
        <f>Cost_Schedule!N141</f>
        <v>9457.5784730462674</v>
      </c>
      <c r="H142" s="7">
        <f t="shared" si="2"/>
        <v>7.0736578428270608E-2</v>
      </c>
    </row>
    <row r="143" spans="5:8" x14ac:dyDescent="0.25">
      <c r="E143">
        <f>Cost_Schedule!A142</f>
        <v>140</v>
      </c>
      <c r="F143" s="3">
        <f>Cost_Schedule!H142</f>
        <v>10237.012499999992</v>
      </c>
      <c r="G143" s="3">
        <f>Cost_Schedule!N142</f>
        <v>9436.5167794978806</v>
      </c>
      <c r="H143" s="7">
        <f t="shared" si="2"/>
        <v>7.8196223800851242E-2</v>
      </c>
    </row>
    <row r="144" spans="5:8" x14ac:dyDescent="0.25">
      <c r="E144">
        <f>Cost_Schedule!A143</f>
        <v>141</v>
      </c>
      <c r="F144" s="3">
        <f>Cost_Schedule!H143</f>
        <v>10299.974999999991</v>
      </c>
      <c r="G144" s="3">
        <f>Cost_Schedule!N143</f>
        <v>9429.616779497881</v>
      </c>
      <c r="H144" s="7">
        <f t="shared" si="2"/>
        <v>8.4501003206523415E-2</v>
      </c>
    </row>
    <row r="145" spans="5:8" x14ac:dyDescent="0.25">
      <c r="E145">
        <f>Cost_Schedule!A144</f>
        <v>142</v>
      </c>
      <c r="F145" s="3">
        <f>Cost_Schedule!H144</f>
        <v>10381.912499999991</v>
      </c>
      <c r="G145" s="3">
        <f>Cost_Schedule!N144</f>
        <v>9458.9139569172366</v>
      </c>
      <c r="H145" s="7">
        <f t="shared" si="2"/>
        <v>8.8904481046508083E-2</v>
      </c>
    </row>
    <row r="146" spans="5:8" x14ac:dyDescent="0.25">
      <c r="E146">
        <f>Cost_Schedule!A145</f>
        <v>143</v>
      </c>
      <c r="F146" s="3">
        <f>Cost_Schedule!H145</f>
        <v>10467.299999999992</v>
      </c>
      <c r="G146" s="3">
        <f>Cost_Schedule!N145</f>
        <v>9515.6089569172364</v>
      </c>
      <c r="H146" s="7">
        <f t="shared" si="2"/>
        <v>9.092039428341181E-2</v>
      </c>
    </row>
    <row r="147" spans="5:8" x14ac:dyDescent="0.25">
      <c r="E147">
        <f>Cost_Schedule!A146</f>
        <v>144</v>
      </c>
      <c r="F147" s="3">
        <f>Cost_Schedule!H146</f>
        <v>10577.699999999992</v>
      </c>
      <c r="G147" s="3">
        <f>Cost_Schedule!N146</f>
        <v>9604.7246827236886</v>
      </c>
      <c r="H147" s="7">
        <f t="shared" si="2"/>
        <v>9.198363701714965E-2</v>
      </c>
    </row>
    <row r="148" spans="5:8" x14ac:dyDescent="0.25">
      <c r="E148">
        <f>Cost_Schedule!A147</f>
        <v>145</v>
      </c>
      <c r="F148" s="3">
        <f>Cost_Schedule!H147</f>
        <v>10692.412499999991</v>
      </c>
      <c r="G148" s="3">
        <f>Cost_Schedule!N147</f>
        <v>9689.5279085301408</v>
      </c>
      <c r="H148" s="7">
        <f t="shared" si="2"/>
        <v>9.3794042408095579E-2</v>
      </c>
    </row>
    <row r="149" spans="5:8" x14ac:dyDescent="0.25">
      <c r="E149">
        <f>Cost_Schedule!A148</f>
        <v>146</v>
      </c>
      <c r="F149" s="3">
        <f>Cost_Schedule!H148</f>
        <v>10770.037499999991</v>
      </c>
      <c r="G149" s="3">
        <f>Cost_Schedule!N148</f>
        <v>9728.864069244426</v>
      </c>
      <c r="H149" s="7">
        <f t="shared" si="2"/>
        <v>9.6673148144151413E-2</v>
      </c>
    </row>
    <row r="150" spans="5:8" x14ac:dyDescent="0.25">
      <c r="E150">
        <f>Cost_Schedule!A149</f>
        <v>147</v>
      </c>
      <c r="F150" s="3">
        <f>Cost_Schedule!H149</f>
        <v>10835.587499999991</v>
      </c>
      <c r="G150" s="3">
        <f>Cost_Schedule!N149</f>
        <v>9736.9047950508775</v>
      </c>
      <c r="H150" s="7">
        <f t="shared" si="2"/>
        <v>0.1013957669530253</v>
      </c>
    </row>
    <row r="151" spans="5:8" x14ac:dyDescent="0.25">
      <c r="E151">
        <f>Cost_Schedule!A150</f>
        <v>148</v>
      </c>
      <c r="F151" s="3">
        <f>Cost_Schedule!H150</f>
        <v>10892.51249999999</v>
      </c>
      <c r="G151" s="3">
        <f>Cost_Schedule!N150</f>
        <v>9726.813545050878</v>
      </c>
      <c r="H151" s="7">
        <f t="shared" si="2"/>
        <v>0.10701837201922999</v>
      </c>
    </row>
    <row r="152" spans="5:8" x14ac:dyDescent="0.25">
      <c r="E152">
        <f>Cost_Schedule!A151</f>
        <v>149</v>
      </c>
      <c r="F152" s="3">
        <f>Cost_Schedule!H151</f>
        <v>10945.124999999989</v>
      </c>
      <c r="G152" s="3">
        <f>Cost_Schedule!N151</f>
        <v>9696.8764482766837</v>
      </c>
      <c r="H152" s="7">
        <f t="shared" si="2"/>
        <v>0.1140460754649496</v>
      </c>
    </row>
    <row r="153" spans="5:8" x14ac:dyDescent="0.25">
      <c r="E153">
        <f>Cost_Schedule!A152</f>
        <v>150</v>
      </c>
      <c r="F153" s="3">
        <f>Cost_Schedule!H152</f>
        <v>11002.049999999988</v>
      </c>
      <c r="G153" s="3">
        <f>Cost_Schedule!N152</f>
        <v>9670.8001982766837</v>
      </c>
      <c r="H153" s="7">
        <f t="shared" si="2"/>
        <v>0.12100015921790086</v>
      </c>
    </row>
    <row r="154" spans="5:8" x14ac:dyDescent="0.25">
      <c r="E154">
        <f>Cost_Schedule!A153</f>
        <v>151</v>
      </c>
      <c r="F154" s="3">
        <f>Cost_Schedule!H153</f>
        <v>11058.974999999988</v>
      </c>
      <c r="G154" s="3">
        <f>Cost_Schedule!N153</f>
        <v>9636.6618918250715</v>
      </c>
      <c r="H154" s="7">
        <f t="shared" si="2"/>
        <v>0.12861165778699363</v>
      </c>
    </row>
    <row r="155" spans="5:8" x14ac:dyDescent="0.25">
      <c r="E155">
        <f>Cost_Schedule!A154</f>
        <v>152</v>
      </c>
      <c r="F155" s="3">
        <f>Cost_Schedule!H154</f>
        <v>11118.487499999988</v>
      </c>
      <c r="G155" s="3">
        <f>Cost_Schedule!N154</f>
        <v>9615.6001982766848</v>
      </c>
      <c r="H155" s="7">
        <f t="shared" si="2"/>
        <v>0.13517012109095822</v>
      </c>
    </row>
    <row r="156" spans="5:8" x14ac:dyDescent="0.25">
      <c r="E156">
        <f>Cost_Schedule!A155</f>
        <v>153</v>
      </c>
      <c r="F156" s="3">
        <f>Cost_Schedule!H155</f>
        <v>11181.449999999988</v>
      </c>
      <c r="G156" s="3">
        <f>Cost_Schedule!N155</f>
        <v>9608.7001982766851</v>
      </c>
      <c r="H156" s="7">
        <f t="shared" si="2"/>
        <v>0.14065705268308712</v>
      </c>
    </row>
    <row r="157" spans="5:8" x14ac:dyDescent="0.25">
      <c r="E157">
        <f>Cost_Schedule!A156</f>
        <v>154</v>
      </c>
      <c r="F157" s="3">
        <f>Cost_Schedule!H156</f>
        <v>11263.387499999988</v>
      </c>
      <c r="G157" s="3">
        <f>Cost_Schedule!N156</f>
        <v>9637.9973756960408</v>
      </c>
      <c r="H157" s="7">
        <f t="shared" si="2"/>
        <v>0.1443073963586842</v>
      </c>
    </row>
    <row r="158" spans="5:8" x14ac:dyDescent="0.25">
      <c r="E158">
        <f>Cost_Schedule!A157</f>
        <v>155</v>
      </c>
      <c r="F158" s="3">
        <f>Cost_Schedule!H157</f>
        <v>11348.774999999989</v>
      </c>
      <c r="G158" s="3">
        <f>Cost_Schedule!N157</f>
        <v>9694.6923756960405</v>
      </c>
      <c r="H158" s="7">
        <f t="shared" si="2"/>
        <v>0.14574988263525798</v>
      </c>
    </row>
    <row r="159" spans="5:8" x14ac:dyDescent="0.25">
      <c r="E159">
        <f>Cost_Schedule!A158</f>
        <v>156</v>
      </c>
      <c r="F159" s="3">
        <f>Cost_Schedule!H158</f>
        <v>11459.174999999988</v>
      </c>
      <c r="G159" s="3">
        <f>Cost_Schedule!N158</f>
        <v>9783.8081015024927</v>
      </c>
      <c r="H159" s="7">
        <f t="shared" si="2"/>
        <v>0.14620309913213625</v>
      </c>
    </row>
    <row r="160" spans="5:8" x14ac:dyDescent="0.25">
      <c r="E160">
        <f>Cost_Schedule!A159</f>
        <v>157</v>
      </c>
      <c r="F160" s="3">
        <f>Cost_Schedule!H159</f>
        <v>11573.887499999988</v>
      </c>
      <c r="G160" s="3">
        <f>Cost_Schedule!N159</f>
        <v>9868.611327308945</v>
      </c>
      <c r="H160" s="7">
        <f t="shared" si="2"/>
        <v>0.14733823641287724</v>
      </c>
    </row>
    <row r="161" spans="5:8" x14ac:dyDescent="0.25">
      <c r="E161">
        <f>Cost_Schedule!A160</f>
        <v>158</v>
      </c>
      <c r="F161" s="3">
        <f>Cost_Schedule!H160</f>
        <v>11651.512499999988</v>
      </c>
      <c r="G161" s="3">
        <f>Cost_Schedule!N160</f>
        <v>9907.9474880232301</v>
      </c>
      <c r="H161" s="7">
        <f t="shared" si="2"/>
        <v>0.14964280491281795</v>
      </c>
    </row>
    <row r="162" spans="5:8" x14ac:dyDescent="0.25">
      <c r="E162">
        <f>Cost_Schedule!A161</f>
        <v>159</v>
      </c>
      <c r="F162" s="3">
        <f>Cost_Schedule!H161</f>
        <v>11717.062499999987</v>
      </c>
      <c r="G162" s="3">
        <f>Cost_Schedule!N161</f>
        <v>9915.9882138296816</v>
      </c>
      <c r="H162" s="7">
        <f t="shared" si="2"/>
        <v>0.15371380720810421</v>
      </c>
    </row>
    <row r="163" spans="5:8" x14ac:dyDescent="0.25">
      <c r="E163">
        <f>Cost_Schedule!A162</f>
        <v>160</v>
      </c>
      <c r="F163" s="3">
        <f>Cost_Schedule!H162</f>
        <v>11773.987499999987</v>
      </c>
      <c r="G163" s="3">
        <f>Cost_Schedule!N162</f>
        <v>9905.8969638296821</v>
      </c>
      <c r="H163" s="7">
        <f t="shared" si="2"/>
        <v>0.15866252076200238</v>
      </c>
    </row>
    <row r="164" spans="5:8" x14ac:dyDescent="0.25">
      <c r="E164">
        <f>Cost_Schedule!A163</f>
        <v>161</v>
      </c>
      <c r="F164" s="3">
        <f>Cost_Schedule!H163</f>
        <v>11826.599999999986</v>
      </c>
      <c r="G164" s="3">
        <f>Cost_Schedule!N163</f>
        <v>9875.9598670554878</v>
      </c>
      <c r="H164" s="7">
        <f t="shared" si="2"/>
        <v>0.16493667942980234</v>
      </c>
    </row>
    <row r="165" spans="5:8" x14ac:dyDescent="0.25">
      <c r="E165">
        <f>Cost_Schedule!A164</f>
        <v>162</v>
      </c>
      <c r="F165" s="3">
        <f>Cost_Schedule!H164</f>
        <v>11883.524999999985</v>
      </c>
      <c r="G165" s="3">
        <f>Cost_Schedule!N164</f>
        <v>9849.8836170554878</v>
      </c>
      <c r="H165" s="7">
        <f t="shared" si="2"/>
        <v>0.17113115703837875</v>
      </c>
    </row>
    <row r="166" spans="5:8" x14ac:dyDescent="0.25">
      <c r="E166">
        <f>Cost_Schedule!A165</f>
        <v>163</v>
      </c>
      <c r="F166" s="3">
        <f>Cost_Schedule!H165</f>
        <v>11940.449999999984</v>
      </c>
      <c r="G166" s="3">
        <f>Cost_Schedule!N165</f>
        <v>9815.7453106038756</v>
      </c>
      <c r="H166" s="7">
        <f t="shared" si="2"/>
        <v>0.17794176010084306</v>
      </c>
    </row>
    <row r="167" spans="5:8" x14ac:dyDescent="0.25">
      <c r="E167">
        <f>Cost_Schedule!A166</f>
        <v>164</v>
      </c>
      <c r="F167" s="3">
        <f>Cost_Schedule!H166</f>
        <v>11999.962499999985</v>
      </c>
      <c r="G167" s="3">
        <f>Cost_Schedule!N166</f>
        <v>9794.6836170554889</v>
      </c>
      <c r="H167" s="7">
        <f t="shared" si="2"/>
        <v>0.18377381453854535</v>
      </c>
    </row>
    <row r="168" spans="5:8" x14ac:dyDescent="0.25">
      <c r="E168">
        <f>Cost_Schedule!A167</f>
        <v>165</v>
      </c>
      <c r="F168" s="3">
        <f>Cost_Schedule!H167</f>
        <v>12062.924999999985</v>
      </c>
      <c r="G168" s="3">
        <f>Cost_Schedule!N167</f>
        <v>9787.7836170554892</v>
      </c>
      <c r="H168" s="7">
        <f t="shared" si="2"/>
        <v>0.18860611194585877</v>
      </c>
    </row>
    <row r="169" spans="5:8" x14ac:dyDescent="0.25">
      <c r="E169">
        <f>Cost_Schedule!A168</f>
        <v>166</v>
      </c>
      <c r="F169" s="3">
        <f>Cost_Schedule!H168</f>
        <v>12144.862499999985</v>
      </c>
      <c r="G169" s="3">
        <f>Cost_Schedule!N168</f>
        <v>9817.0807944748449</v>
      </c>
      <c r="H169" s="7">
        <f t="shared" si="2"/>
        <v>0.19166801645758796</v>
      </c>
    </row>
    <row r="170" spans="5:8" x14ac:dyDescent="0.25">
      <c r="E170">
        <f>Cost_Schedule!A169</f>
        <v>167</v>
      </c>
      <c r="F170" s="3">
        <f>Cost_Schedule!H169</f>
        <v>12230.249999999985</v>
      </c>
      <c r="G170" s="3">
        <f>Cost_Schedule!N169</f>
        <v>9873.7757944748446</v>
      </c>
      <c r="H170" s="7">
        <f t="shared" si="2"/>
        <v>0.19267588197503269</v>
      </c>
    </row>
    <row r="171" spans="5:8" x14ac:dyDescent="0.25">
      <c r="E171">
        <f>Cost_Schedule!A170</f>
        <v>168</v>
      </c>
      <c r="F171" s="3">
        <f>Cost_Schedule!H170</f>
        <v>12340.649999999985</v>
      </c>
      <c r="G171" s="3">
        <f>Cost_Schedule!N170</f>
        <v>9962.8915202812968</v>
      </c>
      <c r="H171" s="7">
        <f t="shared" si="2"/>
        <v>0.19267692380212478</v>
      </c>
    </row>
    <row r="172" spans="5:8" x14ac:dyDescent="0.25">
      <c r="E172">
        <f>Cost_Schedule!A171</f>
        <v>169</v>
      </c>
      <c r="F172" s="3">
        <f>Cost_Schedule!H171</f>
        <v>12455.362499999985</v>
      </c>
      <c r="G172" s="3">
        <f>Cost_Schedule!N171</f>
        <v>10047.694746087749</v>
      </c>
      <c r="H172" s="7">
        <f t="shared" si="2"/>
        <v>0.19330370785372475</v>
      </c>
    </row>
    <row r="173" spans="5:8" x14ac:dyDescent="0.25">
      <c r="E173">
        <f>Cost_Schedule!A172</f>
        <v>170</v>
      </c>
      <c r="F173" s="3">
        <f>Cost_Schedule!H172</f>
        <v>12532.987499999985</v>
      </c>
      <c r="G173" s="3">
        <f>Cost_Schedule!N172</f>
        <v>10087.030906802034</v>
      </c>
      <c r="H173" s="7">
        <f t="shared" si="2"/>
        <v>0.19516149626718718</v>
      </c>
    </row>
    <row r="174" spans="5:8" x14ac:dyDescent="0.25">
      <c r="E174">
        <f>Cost_Schedule!A173</f>
        <v>171</v>
      </c>
      <c r="F174" s="3">
        <f>Cost_Schedule!H173</f>
        <v>12598.537499999984</v>
      </c>
      <c r="G174" s="3">
        <f>Cost_Schedule!N173</f>
        <v>10095.071632608486</v>
      </c>
      <c r="H174" s="7">
        <f t="shared" si="2"/>
        <v>0.19871083190342542</v>
      </c>
    </row>
    <row r="175" spans="5:8" x14ac:dyDescent="0.25">
      <c r="E175">
        <f>Cost_Schedule!A174</f>
        <v>172</v>
      </c>
      <c r="F175" s="3">
        <f>Cost_Schedule!H174</f>
        <v>12655.462499999983</v>
      </c>
      <c r="G175" s="3">
        <f>Cost_Schedule!N174</f>
        <v>10084.980382608486</v>
      </c>
      <c r="H175" s="7">
        <f t="shared" si="2"/>
        <v>0.20311245972966221</v>
      </c>
    </row>
    <row r="176" spans="5:8" x14ac:dyDescent="0.25">
      <c r="E176">
        <f>Cost_Schedule!A175</f>
        <v>173</v>
      </c>
      <c r="F176" s="3">
        <f>Cost_Schedule!H175</f>
        <v>12708.074999999983</v>
      </c>
      <c r="G176" s="3">
        <f>Cost_Schedule!N175</f>
        <v>10055.043285834292</v>
      </c>
      <c r="H176" s="7">
        <f t="shared" si="2"/>
        <v>0.20876739507483977</v>
      </c>
    </row>
    <row r="177" spans="5:8" x14ac:dyDescent="0.25">
      <c r="E177">
        <f>Cost_Schedule!A176</f>
        <v>174</v>
      </c>
      <c r="F177" s="3">
        <f>Cost_Schedule!H176</f>
        <v>12764.999999999982</v>
      </c>
      <c r="G177" s="3">
        <f>Cost_Schedule!N176</f>
        <v>10028.967035834292</v>
      </c>
      <c r="H177" s="7">
        <f t="shared" si="2"/>
        <v>0.21433865759229878</v>
      </c>
    </row>
    <row r="178" spans="5:8" x14ac:dyDescent="0.25">
      <c r="E178">
        <f>Cost_Schedule!A177</f>
        <v>175</v>
      </c>
      <c r="F178" s="3">
        <f>Cost_Schedule!H177</f>
        <v>12821.924999999981</v>
      </c>
      <c r="G178" s="3">
        <f>Cost_Schedule!N177</f>
        <v>9994.8287293826797</v>
      </c>
      <c r="H178" s="7">
        <f t="shared" si="2"/>
        <v>0.22048922222032227</v>
      </c>
    </row>
    <row r="179" spans="5:8" x14ac:dyDescent="0.25">
      <c r="E179">
        <f>Cost_Schedule!A178</f>
        <v>176</v>
      </c>
      <c r="F179" s="3">
        <f>Cost_Schedule!H178</f>
        <v>12881.437499999982</v>
      </c>
      <c r="G179" s="3">
        <f>Cost_Schedule!N178</f>
        <v>9973.767035834293</v>
      </c>
      <c r="H179" s="7">
        <f t="shared" si="2"/>
        <v>0.22572561984372419</v>
      </c>
    </row>
    <row r="180" spans="5:8" x14ac:dyDescent="0.25">
      <c r="E180">
        <f>Cost_Schedule!A179</f>
        <v>177</v>
      </c>
      <c r="F180" s="3">
        <f>Cost_Schedule!H179</f>
        <v>12944.399999999981</v>
      </c>
      <c r="G180" s="3">
        <f>Cost_Schedule!N179</f>
        <v>9966.8670358342933</v>
      </c>
      <c r="H180" s="7">
        <f t="shared" si="2"/>
        <v>0.23002479560008129</v>
      </c>
    </row>
    <row r="181" spans="5:8" x14ac:dyDescent="0.25">
      <c r="E181">
        <f>Cost_Schedule!A180</f>
        <v>178</v>
      </c>
      <c r="F181" s="3">
        <f>Cost_Schedule!H180</f>
        <v>13026.337499999981</v>
      </c>
      <c r="G181" s="3">
        <f>Cost_Schedule!N180</f>
        <v>9996.164213253649</v>
      </c>
      <c r="H181" s="7">
        <f t="shared" si="2"/>
        <v>0.23261897572869863</v>
      </c>
    </row>
    <row r="182" spans="5:8" x14ac:dyDescent="0.25">
      <c r="E182">
        <f>Cost_Schedule!A181</f>
        <v>179</v>
      </c>
      <c r="F182" s="3">
        <f>Cost_Schedule!H181</f>
        <v>13111.724999999982</v>
      </c>
      <c r="G182" s="3">
        <f>Cost_Schedule!N181</f>
        <v>10052.859213253649</v>
      </c>
      <c r="H182" s="7">
        <f t="shared" si="2"/>
        <v>0.23329239949330371</v>
      </c>
    </row>
    <row r="183" spans="5:8" x14ac:dyDescent="0.25">
      <c r="E183">
        <f>Cost_Schedule!A182</f>
        <v>180</v>
      </c>
      <c r="F183" s="3">
        <f>Cost_Schedule!H182</f>
        <v>13222.124999999982</v>
      </c>
      <c r="G183" s="3">
        <f>Cost_Schedule!N182</f>
        <v>10141.974939060101</v>
      </c>
      <c r="H183" s="7">
        <f t="shared" si="2"/>
        <v>0.23295423851611485</v>
      </c>
    </row>
    <row r="184" spans="5:8" x14ac:dyDescent="0.25">
      <c r="E184">
        <f>Cost_Schedule!A183</f>
        <v>181</v>
      </c>
      <c r="F184" s="3">
        <f>Cost_Schedule!H183</f>
        <v>13336.837499999981</v>
      </c>
      <c r="G184" s="3">
        <f>Cost_Schedule!N183</f>
        <v>10226.778164866553</v>
      </c>
      <c r="H184" s="7">
        <f t="shared" si="2"/>
        <v>0.23319316405657883</v>
      </c>
    </row>
    <row r="185" spans="5:8" x14ac:dyDescent="0.25">
      <c r="E185">
        <f>Cost_Schedule!A184</f>
        <v>182</v>
      </c>
      <c r="F185" s="3">
        <f>Cost_Schedule!H184</f>
        <v>13414.462499999981</v>
      </c>
      <c r="G185" s="3">
        <f>Cost_Schedule!N184</f>
        <v>10266.114325580838</v>
      </c>
      <c r="H185" s="7">
        <f t="shared" si="2"/>
        <v>0.23469804879764267</v>
      </c>
    </row>
    <row r="186" spans="5:8" x14ac:dyDescent="0.25">
      <c r="E186">
        <f>Cost_Schedule!A185</f>
        <v>183</v>
      </c>
      <c r="F186" s="3">
        <f>Cost_Schedule!H185</f>
        <v>13480.012499999981</v>
      </c>
      <c r="G186" s="3">
        <f>Cost_Schedule!N185</f>
        <v>10274.15505138729</v>
      </c>
      <c r="H186" s="7">
        <f t="shared" si="2"/>
        <v>0.23782303233121596</v>
      </c>
    </row>
    <row r="187" spans="5:8" x14ac:dyDescent="0.25">
      <c r="E187">
        <f>Cost_Schedule!A186</f>
        <v>184</v>
      </c>
      <c r="F187" s="3">
        <f>Cost_Schedule!H186</f>
        <v>13536.93749999998</v>
      </c>
      <c r="G187" s="3">
        <f>Cost_Schedule!N186</f>
        <v>10264.06380138729</v>
      </c>
      <c r="H187" s="7">
        <f t="shared" si="2"/>
        <v>0.24177356943641753</v>
      </c>
    </row>
    <row r="188" spans="5:8" x14ac:dyDescent="0.25">
      <c r="E188">
        <f>Cost_Schedule!A187</f>
        <v>185</v>
      </c>
      <c r="F188" s="3">
        <f>Cost_Schedule!H187</f>
        <v>13589.549999999979</v>
      </c>
      <c r="G188" s="3">
        <f>Cost_Schedule!N187</f>
        <v>10234.126704613096</v>
      </c>
      <c r="H188" s="7">
        <f t="shared" si="2"/>
        <v>0.24691202397333895</v>
      </c>
    </row>
    <row r="189" spans="5:8" x14ac:dyDescent="0.25">
      <c r="E189">
        <f>Cost_Schedule!A188</f>
        <v>186</v>
      </c>
      <c r="F189" s="3">
        <f>Cost_Schedule!H188</f>
        <v>13646.474999999979</v>
      </c>
      <c r="G189" s="3">
        <f>Cost_Schedule!N188</f>
        <v>10208.050454613096</v>
      </c>
      <c r="H189" s="7">
        <f t="shared" si="2"/>
        <v>0.25196430179858814</v>
      </c>
    </row>
    <row r="190" spans="5:8" x14ac:dyDescent="0.25">
      <c r="E190">
        <f>Cost_Schedule!A189</f>
        <v>187</v>
      </c>
      <c r="F190" s="3">
        <f>Cost_Schedule!H189</f>
        <v>13703.399999999978</v>
      </c>
      <c r="G190" s="3">
        <f>Cost_Schedule!N189</f>
        <v>10173.912148161484</v>
      </c>
      <c r="H190" s="7">
        <f t="shared" si="2"/>
        <v>0.25756292977206385</v>
      </c>
    </row>
    <row r="191" spans="5:8" x14ac:dyDescent="0.25">
      <c r="E191">
        <f>Cost_Schedule!A190</f>
        <v>188</v>
      </c>
      <c r="F191" s="3">
        <f>Cost_Schedule!H190</f>
        <v>13762.912499999979</v>
      </c>
      <c r="G191" s="3">
        <f>Cost_Schedule!N190</f>
        <v>10152.850454613097</v>
      </c>
      <c r="H191" s="7">
        <f t="shared" si="2"/>
        <v>0.26230363997350759</v>
      </c>
    </row>
    <row r="192" spans="5:8" x14ac:dyDescent="0.25">
      <c r="E192">
        <f>Cost_Schedule!A191</f>
        <v>189</v>
      </c>
      <c r="F192" s="3">
        <f>Cost_Schedule!H191</f>
        <v>13825.874999999978</v>
      </c>
      <c r="G192" s="3">
        <f>Cost_Schedule!N191</f>
        <v>10145.950454613097</v>
      </c>
      <c r="H192" s="7">
        <f t="shared" si="2"/>
        <v>0.26616214491935497</v>
      </c>
    </row>
    <row r="193" spans="5:8" x14ac:dyDescent="0.25">
      <c r="E193">
        <f>Cost_Schedule!A192</f>
        <v>190</v>
      </c>
      <c r="F193" s="3">
        <f>Cost_Schedule!H192</f>
        <v>13907.812499999978</v>
      </c>
      <c r="G193" s="3">
        <f>Cost_Schedule!N192</f>
        <v>10175.247632032453</v>
      </c>
      <c r="H193" s="7">
        <f t="shared" si="2"/>
        <v>0.26837900410057519</v>
      </c>
    </row>
    <row r="194" spans="5:8" x14ac:dyDescent="0.25">
      <c r="E194">
        <f>Cost_Schedule!A193</f>
        <v>191</v>
      </c>
      <c r="F194" s="3">
        <f>Cost_Schedule!H193</f>
        <v>13993.199999999979</v>
      </c>
      <c r="G194" s="3">
        <f>Cost_Schedule!N193</f>
        <v>10231.942632032453</v>
      </c>
      <c r="H194" s="7">
        <f t="shared" si="2"/>
        <v>0.26879179658459335</v>
      </c>
    </row>
    <row r="195" spans="5:8" x14ac:dyDescent="0.25">
      <c r="E195">
        <f>Cost_Schedule!A194</f>
        <v>192</v>
      </c>
      <c r="F195" s="3">
        <f>Cost_Schedule!H194</f>
        <v>14103.599999999979</v>
      </c>
      <c r="G195" s="3">
        <f>Cost_Schedule!N194</f>
        <v>10321.058357838905</v>
      </c>
      <c r="H195" s="7">
        <f t="shared" si="2"/>
        <v>0.26819688889085619</v>
      </c>
    </row>
    <row r="196" spans="5:8" x14ac:dyDescent="0.25">
      <c r="E196">
        <f>Cost_Schedule!A195</f>
        <v>193</v>
      </c>
      <c r="F196" s="3">
        <f>Cost_Schedule!H195</f>
        <v>14218.312499999978</v>
      </c>
      <c r="G196" s="3">
        <f>Cost_Schedule!N195</f>
        <v>10405.861583645357</v>
      </c>
      <c r="H196" s="7">
        <f t="shared" si="2"/>
        <v>0.26813666645423828</v>
      </c>
    </row>
    <row r="197" spans="5:8" x14ac:dyDescent="0.25">
      <c r="E197">
        <f>Cost_Schedule!A196</f>
        <v>194</v>
      </c>
      <c r="F197" s="3">
        <f>Cost_Schedule!H196</f>
        <v>14295.937499999978</v>
      </c>
      <c r="G197" s="3">
        <f>Cost_Schedule!N196</f>
        <v>10445.197744359642</v>
      </c>
      <c r="H197" s="7">
        <f t="shared" ref="H197:H243" si="3">(F197-G197)/F197</f>
        <v>0.26935902284410113</v>
      </c>
    </row>
    <row r="198" spans="5:8" x14ac:dyDescent="0.25">
      <c r="E198">
        <f>Cost_Schedule!A197</f>
        <v>195</v>
      </c>
      <c r="F198" s="3">
        <f>Cost_Schedule!H197</f>
        <v>14361.487499999977</v>
      </c>
      <c r="G198" s="3">
        <f>Cost_Schedule!N197</f>
        <v>10453.238470166094</v>
      </c>
      <c r="H198" s="7">
        <f t="shared" si="3"/>
        <v>0.27213399933912763</v>
      </c>
    </row>
    <row r="199" spans="5:8" x14ac:dyDescent="0.25">
      <c r="E199">
        <f>Cost_Schedule!A198</f>
        <v>196</v>
      </c>
      <c r="F199" s="3">
        <f>Cost_Schedule!H198</f>
        <v>14418.412499999977</v>
      </c>
      <c r="G199" s="3">
        <f>Cost_Schedule!N198</f>
        <v>10443.147220166094</v>
      </c>
      <c r="H199" s="7">
        <f t="shared" si="3"/>
        <v>0.27570755655894075</v>
      </c>
    </row>
    <row r="200" spans="5:8" x14ac:dyDescent="0.25">
      <c r="E200">
        <f>Cost_Schedule!A199</f>
        <v>197</v>
      </c>
      <c r="F200" s="3">
        <f>Cost_Schedule!H199</f>
        <v>14471.024999999976</v>
      </c>
      <c r="G200" s="3">
        <f>Cost_Schedule!N199</f>
        <v>10413.2101233919</v>
      </c>
      <c r="H200" s="7">
        <f t="shared" si="3"/>
        <v>0.28040963764543858</v>
      </c>
    </row>
    <row r="201" spans="5:8" x14ac:dyDescent="0.25">
      <c r="E201">
        <f>Cost_Schedule!A200</f>
        <v>198</v>
      </c>
      <c r="F201" s="3">
        <f>Cost_Schedule!H200</f>
        <v>14527.949999999975</v>
      </c>
      <c r="G201" s="3">
        <f>Cost_Schedule!N200</f>
        <v>10387.1338733919</v>
      </c>
      <c r="H201" s="7">
        <f t="shared" si="3"/>
        <v>0.28502411741560801</v>
      </c>
    </row>
    <row r="202" spans="5:8" x14ac:dyDescent="0.25">
      <c r="E202">
        <f>Cost_Schedule!A201</f>
        <v>199</v>
      </c>
      <c r="F202" s="3">
        <f>Cost_Schedule!H201</f>
        <v>14584.874999999975</v>
      </c>
      <c r="G202" s="3">
        <f>Cost_Schedule!N201</f>
        <v>10352.995566940288</v>
      </c>
      <c r="H202" s="7">
        <f t="shared" si="3"/>
        <v>0.2901553447019391</v>
      </c>
    </row>
    <row r="203" spans="5:8" x14ac:dyDescent="0.25">
      <c r="E203">
        <f>Cost_Schedule!A202</f>
        <v>200</v>
      </c>
      <c r="F203" s="3">
        <f>Cost_Schedule!H202</f>
        <v>14644.387499999975</v>
      </c>
      <c r="G203" s="3">
        <f>Cost_Schedule!N202</f>
        <v>10331.933873391901</v>
      </c>
      <c r="H203" s="7">
        <f t="shared" si="3"/>
        <v>0.29447825159011132</v>
      </c>
    </row>
    <row r="204" spans="5:8" x14ac:dyDescent="0.25">
      <c r="E204">
        <f>Cost_Schedule!A203</f>
        <v>201</v>
      </c>
      <c r="F204" s="3">
        <f>Cost_Schedule!H203</f>
        <v>14707.349999999975</v>
      </c>
      <c r="G204" s="3">
        <f>Cost_Schedule!N203</f>
        <v>10325.033873391902</v>
      </c>
      <c r="H204" s="7">
        <f t="shared" si="3"/>
        <v>0.29796775942695869</v>
      </c>
    </row>
    <row r="205" spans="5:8" x14ac:dyDescent="0.25">
      <c r="E205">
        <f>Cost_Schedule!A204</f>
        <v>202</v>
      </c>
      <c r="F205" s="3">
        <f>Cost_Schedule!H204</f>
        <v>14789.287499999975</v>
      </c>
      <c r="G205" s="3">
        <f>Cost_Schedule!N204</f>
        <v>10354.331050811257</v>
      </c>
      <c r="H205" s="7">
        <f t="shared" si="3"/>
        <v>0.29987627525590566</v>
      </c>
    </row>
    <row r="206" spans="5:8" x14ac:dyDescent="0.25">
      <c r="E206">
        <f>Cost_Schedule!A205</f>
        <v>203</v>
      </c>
      <c r="F206" s="3">
        <f>Cost_Schedule!H205</f>
        <v>14874.674999999976</v>
      </c>
      <c r="G206" s="3">
        <f>Cost_Schedule!N205</f>
        <v>10411.026050811257</v>
      </c>
      <c r="H206" s="7">
        <f t="shared" si="3"/>
        <v>0.3000837967342968</v>
      </c>
    </row>
    <row r="207" spans="5:8" x14ac:dyDescent="0.25">
      <c r="E207">
        <f>Cost_Schedule!A206</f>
        <v>204</v>
      </c>
      <c r="F207" s="3">
        <f>Cost_Schedule!H206</f>
        <v>14985.074999999975</v>
      </c>
      <c r="G207" s="3">
        <f>Cost_Schedule!N206</f>
        <v>10500.141776617709</v>
      </c>
      <c r="H207" s="7">
        <f t="shared" si="3"/>
        <v>0.29929334510386324</v>
      </c>
    </row>
    <row r="208" spans="5:8" x14ac:dyDescent="0.25">
      <c r="E208">
        <f>Cost_Schedule!A207</f>
        <v>205</v>
      </c>
      <c r="F208" s="3">
        <f>Cost_Schedule!H207</f>
        <v>15099.787499999975</v>
      </c>
      <c r="G208" s="3">
        <f>Cost_Schedule!N207</f>
        <v>10584.945002424161</v>
      </c>
      <c r="H208" s="7">
        <f t="shared" si="3"/>
        <v>0.29900039967952008</v>
      </c>
    </row>
    <row r="209" spans="5:8" x14ac:dyDescent="0.25">
      <c r="E209">
        <f>Cost_Schedule!A208</f>
        <v>206</v>
      </c>
      <c r="F209" s="3">
        <f>Cost_Schedule!H208</f>
        <v>15177.412499999975</v>
      </c>
      <c r="G209" s="3">
        <f>Cost_Schedule!N208</f>
        <v>10624.281163138447</v>
      </c>
      <c r="H209" s="7">
        <f t="shared" si="3"/>
        <v>0.29999391114009294</v>
      </c>
    </row>
    <row r="210" spans="5:8" x14ac:dyDescent="0.25">
      <c r="E210">
        <f>Cost_Schedule!A209</f>
        <v>207</v>
      </c>
      <c r="F210" s="3">
        <f>Cost_Schedule!H209</f>
        <v>15242.962499999974</v>
      </c>
      <c r="G210" s="3">
        <f>Cost_Schedule!N209</f>
        <v>10632.321888944898</v>
      </c>
      <c r="H210" s="7">
        <f t="shared" si="3"/>
        <v>0.30247667479698148</v>
      </c>
    </row>
    <row r="211" spans="5:8" x14ac:dyDescent="0.25">
      <c r="E211">
        <f>Cost_Schedule!A210</f>
        <v>208</v>
      </c>
      <c r="F211" s="3">
        <f>Cost_Schedule!H210</f>
        <v>15299.887499999973</v>
      </c>
      <c r="G211" s="3">
        <f>Cost_Schedule!N210</f>
        <v>10622.230638944899</v>
      </c>
      <c r="H211" s="7">
        <f t="shared" si="3"/>
        <v>0.3057314546303091</v>
      </c>
    </row>
    <row r="212" spans="5:8" x14ac:dyDescent="0.25">
      <c r="E212">
        <f>Cost_Schedule!A211</f>
        <v>209</v>
      </c>
      <c r="F212" s="3">
        <f>Cost_Schedule!H211</f>
        <v>15352.499999999973</v>
      </c>
      <c r="G212" s="3">
        <f>Cost_Schedule!N211</f>
        <v>10592.293542170704</v>
      </c>
      <c r="H212" s="7">
        <f t="shared" si="3"/>
        <v>0.31006067141047233</v>
      </c>
    </row>
    <row r="213" spans="5:8" x14ac:dyDescent="0.25">
      <c r="E213">
        <f>Cost_Schedule!A212</f>
        <v>210</v>
      </c>
      <c r="F213" s="3">
        <f>Cost_Schedule!H212</f>
        <v>15409.424999999972</v>
      </c>
      <c r="G213" s="3">
        <f>Cost_Schedule!N212</f>
        <v>10566.217292170704</v>
      </c>
      <c r="H213" s="7">
        <f t="shared" si="3"/>
        <v>0.31430165031007168</v>
      </c>
    </row>
    <row r="214" spans="5:8" x14ac:dyDescent="0.25">
      <c r="E214">
        <f>Cost_Schedule!A213</f>
        <v>211</v>
      </c>
      <c r="F214" s="3">
        <f>Cost_Schedule!H213</f>
        <v>15466.349999999971</v>
      </c>
      <c r="G214" s="3">
        <f>Cost_Schedule!N213</f>
        <v>10532.078985719092</v>
      </c>
      <c r="H214" s="7">
        <f t="shared" si="3"/>
        <v>0.31903267508370675</v>
      </c>
    </row>
    <row r="215" spans="5:8" x14ac:dyDescent="0.25">
      <c r="E215">
        <f>Cost_Schedule!A214</f>
        <v>212</v>
      </c>
      <c r="F215" s="3">
        <f>Cost_Schedule!H214</f>
        <v>15525.862499999972</v>
      </c>
      <c r="G215" s="3">
        <f>Cost_Schedule!N214</f>
        <v>10511.017292170705</v>
      </c>
      <c r="H215" s="7">
        <f t="shared" si="3"/>
        <v>0.32299946027663684</v>
      </c>
    </row>
    <row r="216" spans="5:8" x14ac:dyDescent="0.25">
      <c r="E216">
        <f>Cost_Schedule!A215</f>
        <v>213</v>
      </c>
      <c r="F216" s="3">
        <f>Cost_Schedule!H215</f>
        <v>15588.824999999972</v>
      </c>
      <c r="G216" s="3">
        <f>Cost_Schedule!N215</f>
        <v>10504.117292170706</v>
      </c>
      <c r="H216" s="7">
        <f t="shared" si="3"/>
        <v>0.32617645703439968</v>
      </c>
    </row>
    <row r="217" spans="5:8" x14ac:dyDescent="0.25">
      <c r="E217">
        <f>Cost_Schedule!A216</f>
        <v>214</v>
      </c>
      <c r="F217" s="3">
        <f>Cost_Schedule!H216</f>
        <v>15670.762499999972</v>
      </c>
      <c r="G217" s="3">
        <f>Cost_Schedule!N216</f>
        <v>10533.414469590061</v>
      </c>
      <c r="H217" s="7">
        <f t="shared" si="3"/>
        <v>0.32783012507591253</v>
      </c>
    </row>
    <row r="218" spans="5:8" x14ac:dyDescent="0.25">
      <c r="E218">
        <f>Cost_Schedule!A217</f>
        <v>215</v>
      </c>
      <c r="F218" s="3">
        <f>Cost_Schedule!H217</f>
        <v>15756.149999999972</v>
      </c>
      <c r="G218" s="3">
        <f>Cost_Schedule!N217</f>
        <v>10590.109469590061</v>
      </c>
      <c r="H218" s="7">
        <f t="shared" si="3"/>
        <v>0.32787454615562306</v>
      </c>
    </row>
    <row r="219" spans="5:8" x14ac:dyDescent="0.25">
      <c r="E219">
        <f>Cost_Schedule!A218</f>
        <v>216</v>
      </c>
      <c r="F219" s="3">
        <f>Cost_Schedule!H218</f>
        <v>15866.549999999972</v>
      </c>
      <c r="G219" s="3">
        <f>Cost_Schedule!N218</f>
        <v>10679.225195396513</v>
      </c>
      <c r="H219" s="7">
        <f t="shared" si="3"/>
        <v>0.32693463951542506</v>
      </c>
    </row>
    <row r="220" spans="5:8" x14ac:dyDescent="0.25">
      <c r="E220">
        <f>Cost_Schedule!A219</f>
        <v>217</v>
      </c>
      <c r="F220" s="3">
        <f>Cost_Schedule!H219</f>
        <v>15981.262499999972</v>
      </c>
      <c r="G220" s="3">
        <f>Cost_Schedule!N219</f>
        <v>10764.028421202966</v>
      </c>
      <c r="H220" s="7">
        <f t="shared" si="3"/>
        <v>0.32645944453994263</v>
      </c>
    </row>
    <row r="221" spans="5:8" x14ac:dyDescent="0.25">
      <c r="E221">
        <f>Cost_Schedule!A220</f>
        <v>218</v>
      </c>
      <c r="F221" s="3">
        <f>Cost_Schedule!H220</f>
        <v>16058.887499999972</v>
      </c>
      <c r="G221" s="3">
        <f>Cost_Schedule!N220</f>
        <v>10803.364581917251</v>
      </c>
      <c r="H221" s="7">
        <f t="shared" si="3"/>
        <v>0.32726569123064908</v>
      </c>
    </row>
    <row r="222" spans="5:8" x14ac:dyDescent="0.25">
      <c r="E222">
        <f>Cost_Schedule!A221</f>
        <v>219</v>
      </c>
      <c r="F222" s="3">
        <f>Cost_Schedule!H221</f>
        <v>16124.437499999971</v>
      </c>
      <c r="G222" s="3">
        <f>Cost_Schedule!N221</f>
        <v>10811.405307723702</v>
      </c>
      <c r="H222" s="7">
        <f t="shared" si="3"/>
        <v>0.32950186276428423</v>
      </c>
    </row>
    <row r="223" spans="5:8" x14ac:dyDescent="0.25">
      <c r="E223">
        <f>Cost_Schedule!A222</f>
        <v>220</v>
      </c>
      <c r="F223" s="3">
        <f>Cost_Schedule!H222</f>
        <v>16181.36249999997</v>
      </c>
      <c r="G223" s="3">
        <f>Cost_Schedule!N222</f>
        <v>10801.314057723703</v>
      </c>
      <c r="H223" s="7">
        <f t="shared" si="3"/>
        <v>0.33248426653047775</v>
      </c>
    </row>
    <row r="224" spans="5:8" x14ac:dyDescent="0.25">
      <c r="E224">
        <f>Cost_Schedule!A223</f>
        <v>221</v>
      </c>
      <c r="F224" s="3">
        <f>Cost_Schedule!H223</f>
        <v>16233.974999999969</v>
      </c>
      <c r="G224" s="3">
        <f>Cost_Schedule!N223</f>
        <v>10771.376960949508</v>
      </c>
      <c r="H224" s="7">
        <f t="shared" si="3"/>
        <v>0.33649171192209371</v>
      </c>
    </row>
    <row r="225" spans="5:8" x14ac:dyDescent="0.25">
      <c r="E225">
        <f>Cost_Schedule!A224</f>
        <v>222</v>
      </c>
      <c r="F225" s="3">
        <f>Cost_Schedule!H224</f>
        <v>16290.899999999969</v>
      </c>
      <c r="G225" s="3">
        <f>Cost_Schedule!N224</f>
        <v>10745.300710949508</v>
      </c>
      <c r="H225" s="7">
        <f t="shared" si="3"/>
        <v>0.34041086060625692</v>
      </c>
    </row>
    <row r="226" spans="5:8" x14ac:dyDescent="0.25">
      <c r="E226">
        <f>Cost_Schedule!A225</f>
        <v>223</v>
      </c>
      <c r="F226" s="3">
        <f>Cost_Schedule!H225</f>
        <v>16347.824999999968</v>
      </c>
      <c r="G226" s="3">
        <f>Cost_Schedule!N225</f>
        <v>10711.162404497896</v>
      </c>
      <c r="H226" s="7">
        <f t="shared" si="3"/>
        <v>0.34479587318203386</v>
      </c>
    </row>
    <row r="227" spans="5:8" x14ac:dyDescent="0.25">
      <c r="E227">
        <f>Cost_Schedule!A226</f>
        <v>224</v>
      </c>
      <c r="F227" s="3">
        <f>Cost_Schedule!H226</f>
        <v>16407.337499999969</v>
      </c>
      <c r="G227" s="3">
        <f>Cost_Schedule!N226</f>
        <v>10690.100710949509</v>
      </c>
      <c r="H227" s="7">
        <f t="shared" si="3"/>
        <v>0.34845609709987801</v>
      </c>
    </row>
    <row r="228" spans="5:8" x14ac:dyDescent="0.25">
      <c r="E228">
        <f>Cost_Schedule!A227</f>
        <v>225</v>
      </c>
      <c r="F228" s="3">
        <f>Cost_Schedule!H227</f>
        <v>16470.29999999997</v>
      </c>
      <c r="G228" s="3">
        <f>Cost_Schedule!N227</f>
        <v>10683.20071094951</v>
      </c>
      <c r="H228" s="7">
        <f t="shared" si="3"/>
        <v>0.35136574859295039</v>
      </c>
    </row>
    <row r="229" spans="5:8" x14ac:dyDescent="0.25">
      <c r="E229">
        <f>Cost_Schedule!A228</f>
        <v>226</v>
      </c>
      <c r="F229" s="3">
        <f>Cost_Schedule!H228</f>
        <v>16552.23749999997</v>
      </c>
      <c r="G229" s="3">
        <f>Cost_Schedule!N228</f>
        <v>10712.497888368865</v>
      </c>
      <c r="H229" s="7">
        <f t="shared" si="3"/>
        <v>0.35280665901701297</v>
      </c>
    </row>
    <row r="230" spans="5:8" x14ac:dyDescent="0.25">
      <c r="E230">
        <f>Cost_Schedule!A229</f>
        <v>227</v>
      </c>
      <c r="F230" s="3">
        <f>Cost_Schedule!H229</f>
        <v>16637.624999999971</v>
      </c>
      <c r="G230" s="3">
        <f>Cost_Schedule!N229</f>
        <v>10769.192888368865</v>
      </c>
      <c r="H230" s="7">
        <f t="shared" si="3"/>
        <v>0.35272054224272492</v>
      </c>
    </row>
    <row r="231" spans="5:8" x14ac:dyDescent="0.25">
      <c r="E231">
        <f>Cost_Schedule!A230</f>
        <v>228</v>
      </c>
      <c r="F231" s="3">
        <f>Cost_Schedule!H230</f>
        <v>16748.024999999972</v>
      </c>
      <c r="G231" s="3">
        <f>Cost_Schedule!N230</f>
        <v>10858.308614175317</v>
      </c>
      <c r="H231" s="7">
        <f t="shared" si="3"/>
        <v>0.35166632398892794</v>
      </c>
    </row>
    <row r="232" spans="5:8" x14ac:dyDescent="0.25">
      <c r="E232">
        <f>Cost_Schedule!A231</f>
        <v>229</v>
      </c>
      <c r="F232" s="3">
        <f>Cost_Schedule!H231</f>
        <v>16862.737499999974</v>
      </c>
      <c r="G232" s="3">
        <f>Cost_Schedule!N231</f>
        <v>10943.11183998177</v>
      </c>
      <c r="H232" s="7">
        <f t="shared" si="3"/>
        <v>0.35104772638595683</v>
      </c>
    </row>
    <row r="233" spans="5:8" x14ac:dyDescent="0.25">
      <c r="E233">
        <f>Cost_Schedule!A232</f>
        <v>230</v>
      </c>
      <c r="F233" s="3">
        <f>Cost_Schedule!H232</f>
        <v>16940.362499999974</v>
      </c>
      <c r="G233" s="3">
        <f>Cost_Schedule!N232</f>
        <v>10982.448000696055</v>
      </c>
      <c r="H233" s="7">
        <f t="shared" si="3"/>
        <v>0.35169935113867418</v>
      </c>
    </row>
    <row r="234" spans="5:8" x14ac:dyDescent="0.25">
      <c r="E234">
        <f>Cost_Schedule!A233</f>
        <v>231</v>
      </c>
      <c r="F234" s="3">
        <f>Cost_Schedule!H233</f>
        <v>17005.912499999973</v>
      </c>
      <c r="G234" s="3">
        <f>Cost_Schedule!N233</f>
        <v>10990.488726502506</v>
      </c>
      <c r="H234" s="7">
        <f t="shared" si="3"/>
        <v>0.35372543363947545</v>
      </c>
    </row>
    <row r="235" spans="5:8" x14ac:dyDescent="0.25">
      <c r="E235">
        <f>Cost_Schedule!A234</f>
        <v>232</v>
      </c>
      <c r="F235" s="3">
        <f>Cost_Schedule!H234</f>
        <v>17062.837499999972</v>
      </c>
      <c r="G235" s="3">
        <f>Cost_Schedule!N234</f>
        <v>10980.397476502507</v>
      </c>
      <c r="H235" s="7">
        <f t="shared" si="3"/>
        <v>0.35647295026383952</v>
      </c>
    </row>
    <row r="236" spans="5:8" x14ac:dyDescent="0.25">
      <c r="E236">
        <f>Cost_Schedule!A235</f>
        <v>233</v>
      </c>
      <c r="F236" s="3">
        <f>Cost_Schedule!H235</f>
        <v>17115.449999999972</v>
      </c>
      <c r="G236" s="3">
        <f>Cost_Schedule!N235</f>
        <v>10950.460379728313</v>
      </c>
      <c r="H236" s="7">
        <f t="shared" si="3"/>
        <v>0.36020026468901895</v>
      </c>
    </row>
    <row r="237" spans="5:8" x14ac:dyDescent="0.25">
      <c r="E237">
        <f>Cost_Schedule!A236</f>
        <v>234</v>
      </c>
      <c r="F237" s="3">
        <f>Cost_Schedule!H236</f>
        <v>17172.374999999971</v>
      </c>
      <c r="G237" s="3">
        <f>Cost_Schedule!N236</f>
        <v>10924.384129728312</v>
      </c>
      <c r="H237" s="7">
        <f t="shared" si="3"/>
        <v>0.36383964770578731</v>
      </c>
    </row>
    <row r="238" spans="5:8" x14ac:dyDescent="0.25">
      <c r="E238">
        <f>Cost_Schedule!A237</f>
        <v>235</v>
      </c>
      <c r="F238" s="3">
        <f>Cost_Schedule!H237</f>
        <v>17229.29999999997</v>
      </c>
      <c r="G238" s="3">
        <f>Cost_Schedule!N237</f>
        <v>10890.2458232767</v>
      </c>
      <c r="H238" s="7">
        <f t="shared" si="3"/>
        <v>0.36792290904002373</v>
      </c>
    </row>
    <row r="239" spans="5:8" x14ac:dyDescent="0.25">
      <c r="E239">
        <f>Cost_Schedule!A238</f>
        <v>236</v>
      </c>
      <c r="F239" s="3">
        <f>Cost_Schedule!H238</f>
        <v>17288.812499999971</v>
      </c>
      <c r="G239" s="3">
        <f>Cost_Schedule!N238</f>
        <v>10869.184129728314</v>
      </c>
      <c r="H239" s="7">
        <f t="shared" si="3"/>
        <v>0.37131690625204411</v>
      </c>
    </row>
    <row r="240" spans="5:8" x14ac:dyDescent="0.25">
      <c r="E240">
        <f>Cost_Schedule!A239</f>
        <v>237</v>
      </c>
      <c r="F240" s="3">
        <f>Cost_Schedule!H239</f>
        <v>17351.774999999972</v>
      </c>
      <c r="G240" s="3">
        <f>Cost_Schedule!N239</f>
        <v>10862.284129728314</v>
      </c>
      <c r="H240" s="7">
        <f t="shared" si="3"/>
        <v>0.37399579410588651</v>
      </c>
    </row>
    <row r="241" spans="5:8" x14ac:dyDescent="0.25">
      <c r="E241">
        <f>Cost_Schedule!A240</f>
        <v>238</v>
      </c>
      <c r="F241" s="3">
        <f>Cost_Schedule!H240</f>
        <v>17433.712499999972</v>
      </c>
      <c r="G241" s="3">
        <f>Cost_Schedule!N240</f>
        <v>10891.58130714767</v>
      </c>
      <c r="H241" s="7">
        <f t="shared" si="3"/>
        <v>0.3752574899266185</v>
      </c>
    </row>
    <row r="242" spans="5:8" x14ac:dyDescent="0.25">
      <c r="E242">
        <f>Cost_Schedule!A241</f>
        <v>239</v>
      </c>
      <c r="F242" s="3">
        <f>Cost_Schedule!H241</f>
        <v>17519.099999999973</v>
      </c>
      <c r="G242" s="3">
        <f>Cost_Schedule!N241</f>
        <v>10948.276307147669</v>
      </c>
      <c r="H242" s="7">
        <f t="shared" si="3"/>
        <v>0.37506628153571325</v>
      </c>
    </row>
    <row r="243" spans="5:8" x14ac:dyDescent="0.25">
      <c r="E243">
        <f>Cost_Schedule!A242</f>
        <v>240</v>
      </c>
      <c r="F243" s="3">
        <f>Cost_Schedule!H242</f>
        <v>17629.499999999975</v>
      </c>
      <c r="G243" s="3">
        <f>Cost_Schedule!N242</f>
        <v>11037.392032954122</v>
      </c>
      <c r="H243" s="7">
        <f t="shared" si="3"/>
        <v>0.37392484001508053</v>
      </c>
    </row>
  </sheetData>
  <mergeCells count="1">
    <mergeCell ref="J2:T3"/>
  </mergeCells>
  <conditionalFormatting sqref="H4:H243">
    <cfRule type="colorScale" priority="2">
      <colorScale>
        <cfvo type="num" val="-1"/>
        <cfvo type="num" val="0"/>
        <cfvo type="num" val="1"/>
        <color rgb="FFF8696B"/>
        <color rgb="FFFFEB84"/>
        <color rgb="FF63BE7B"/>
      </colorScale>
    </cfRule>
  </conditionalFormatting>
  <conditionalFormatting sqref="C4">
    <cfRule type="colorScale" priority="1">
      <colorScale>
        <cfvo type="num" val="-1"/>
        <cfvo type="num" val="0"/>
        <cfvo type="num" val="1"/>
        <color rgb="FFF8696B"/>
        <color rgb="FFFFEB84"/>
        <color rgb="FF63BE7B"/>
      </colorScale>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1"/>
  <sheetViews>
    <sheetView workbookViewId="0"/>
  </sheetViews>
  <sheetFormatPr defaultRowHeight="15" x14ac:dyDescent="0.25"/>
  <cols>
    <col min="1" max="1" width="10.28515625" bestFit="1" customWidth="1"/>
    <col min="5" max="5" width="10.85546875" bestFit="1" customWidth="1"/>
  </cols>
  <sheetData>
    <row r="1" spans="1:17" x14ac:dyDescent="0.25">
      <c r="A1" t="s">
        <v>10</v>
      </c>
      <c r="B1" t="s">
        <v>6</v>
      </c>
      <c r="C1" t="s">
        <v>7</v>
      </c>
      <c r="D1" t="s">
        <v>8</v>
      </c>
      <c r="E1" t="s">
        <v>9</v>
      </c>
      <c r="G1" s="11" t="s">
        <v>71</v>
      </c>
      <c r="H1" s="11"/>
      <c r="I1" s="11"/>
      <c r="J1" s="11"/>
      <c r="K1" s="11"/>
      <c r="L1" s="11"/>
      <c r="M1" s="11"/>
      <c r="N1" s="11"/>
      <c r="O1" s="11"/>
      <c r="P1" s="11"/>
      <c r="Q1" s="11"/>
    </row>
    <row r="2" spans="1:17" x14ac:dyDescent="0.25">
      <c r="A2">
        <v>1</v>
      </c>
      <c r="B2" s="2">
        <f>PMT(Inputs_Summary!$B$23/12,Inputs_Summary!$B$24*12,Inputs_Summary!$B$22)</f>
        <v>-212.13103047815048</v>
      </c>
      <c r="C2" s="2">
        <f>PPMT(Inputs_Summary!$B$23/12,A2,Inputs_Summary!$B$24*12,Inputs_Summary!$B$22)</f>
        <v>-128.79769714481714</v>
      </c>
      <c r="D2" s="2">
        <f>IPMT(Inputs_Summary!$B$23/12,A2,Inputs_Summary!$B$24*12,Inputs_Summary!$B$22)</f>
        <v>-83.333333333333329</v>
      </c>
      <c r="E2" s="2">
        <f>Inputs_Summary!B22+Loan_Amorization!C2</f>
        <v>19871.202302855181</v>
      </c>
      <c r="G2" s="11"/>
      <c r="H2" s="11"/>
      <c r="I2" s="11"/>
      <c r="J2" s="11"/>
      <c r="K2" s="11"/>
      <c r="L2" s="11"/>
      <c r="M2" s="11"/>
      <c r="N2" s="11"/>
      <c r="O2" s="11"/>
      <c r="P2" s="11"/>
      <c r="Q2" s="11"/>
    </row>
    <row r="3" spans="1:17" x14ac:dyDescent="0.25">
      <c r="A3">
        <v>2</v>
      </c>
      <c r="B3" s="2">
        <f>IF(A3&lt;=Inputs_Summary!$B$24*12,PMT(Inputs_Summary!$B$23/12,Inputs_Summary!$B$24*12,Inputs_Summary!$B$22),0)</f>
        <v>-212.13103047815048</v>
      </c>
      <c r="C3" s="2">
        <f>IF(A3&lt;=Inputs_Summary!$B$24*12,PPMT(Inputs_Summary!$B$23/12,A2,Inputs_Summary!$B$24*12,Inputs_Summary!$B$22),0)</f>
        <v>-128.79769714481714</v>
      </c>
      <c r="D3" s="2">
        <f>IF(A3&lt;=Inputs_Summary!$B$24*12,IPMT(Inputs_Summary!$B$23/12,A2,Inputs_Summary!$B$24*12,Inputs_Summary!$B$22),0)</f>
        <v>-83.333333333333329</v>
      </c>
      <c r="E3" s="2">
        <f>IF(A3&lt;=Inputs_Summary!$B$24*12,E2+C3,0)</f>
        <v>19742.404605710362</v>
      </c>
    </row>
    <row r="4" spans="1:17" x14ac:dyDescent="0.25">
      <c r="A4">
        <v>3</v>
      </c>
      <c r="B4" s="2">
        <f>IF(A4&lt;=Inputs_Summary!$B$24*12,PMT(Inputs_Summary!$B$23/12,Inputs_Summary!$B$24*12,Inputs_Summary!$B$22),0)</f>
        <v>-212.13103047815048</v>
      </c>
      <c r="C4" s="2">
        <f>IF(A4&lt;=Inputs_Summary!$B$24*12,PPMT(Inputs_Summary!$B$23/12,A3,Inputs_Summary!$B$24*12,Inputs_Summary!$B$22),0)</f>
        <v>-129.33435421625387</v>
      </c>
      <c r="D4" s="2">
        <f>IF(A4&lt;=Inputs_Summary!$B$24*12,IPMT(Inputs_Summary!$B$23/12,A3,Inputs_Summary!$B$24*12,Inputs_Summary!$B$22),0)</f>
        <v>-82.796676261896593</v>
      </c>
      <c r="E4" s="2">
        <f>IF(A4&lt;=Inputs_Summary!$B$24*12,E3+C4,0)</f>
        <v>19613.070251494108</v>
      </c>
    </row>
    <row r="5" spans="1:17" x14ac:dyDescent="0.25">
      <c r="A5">
        <v>4</v>
      </c>
      <c r="B5" s="2">
        <f>IF(A5&lt;=Inputs_Summary!$B$24*12,PMT(Inputs_Summary!$B$23/12,Inputs_Summary!$B$24*12,Inputs_Summary!$B$22),0)</f>
        <v>-212.13103047815048</v>
      </c>
      <c r="C5" s="2">
        <f>IF(A5&lt;=Inputs_Summary!$B$24*12,PPMT(Inputs_Summary!$B$23/12,A4,Inputs_Summary!$B$24*12,Inputs_Summary!$B$22),0)</f>
        <v>-129.8732473588216</v>
      </c>
      <c r="D5" s="2">
        <f>IF(A5&lt;=Inputs_Summary!$B$24*12,IPMT(Inputs_Summary!$B$23/12,A4,Inputs_Summary!$B$24*12,Inputs_Summary!$B$22),0)</f>
        <v>-82.257783119328849</v>
      </c>
      <c r="E5" s="2">
        <f>IF(A5&lt;=Inputs_Summary!$B$24*12,E4+C5,0)</f>
        <v>19483.197004135287</v>
      </c>
    </row>
    <row r="6" spans="1:17" x14ac:dyDescent="0.25">
      <c r="A6">
        <v>5</v>
      </c>
      <c r="B6" s="2">
        <f>IF(A6&lt;=Inputs_Summary!$B$24*12,PMT(Inputs_Summary!$B$23/12,Inputs_Summary!$B$24*12,Inputs_Summary!$B$22),0)</f>
        <v>-212.13103047815048</v>
      </c>
      <c r="C6" s="2">
        <f>IF(A6&lt;=Inputs_Summary!$B$24*12,PPMT(Inputs_Summary!$B$23/12,A5,Inputs_Summary!$B$24*12,Inputs_Summary!$B$22),0)</f>
        <v>-130.41438588948336</v>
      </c>
      <c r="D6" s="2">
        <f>IF(A6&lt;=Inputs_Summary!$B$24*12,IPMT(Inputs_Summary!$B$23/12,A5,Inputs_Summary!$B$24*12,Inputs_Summary!$B$22),0)</f>
        <v>-81.716644588667108</v>
      </c>
      <c r="E6" s="2">
        <f>IF(A6&lt;=Inputs_Summary!$B$24*12,E5+C6,0)</f>
        <v>19352.782618245805</v>
      </c>
    </row>
    <row r="7" spans="1:17" x14ac:dyDescent="0.25">
      <c r="A7">
        <v>6</v>
      </c>
      <c r="B7" s="2">
        <f>IF(A7&lt;=Inputs_Summary!$B$24*12,PMT(Inputs_Summary!$B$23/12,Inputs_Summary!$B$24*12,Inputs_Summary!$B$22),0)</f>
        <v>-212.13103047815048</v>
      </c>
      <c r="C7" s="2">
        <f>IF(A7&lt;=Inputs_Summary!$B$24*12,PPMT(Inputs_Summary!$B$23/12,A6,Inputs_Summary!$B$24*12,Inputs_Summary!$B$22),0)</f>
        <v>-130.9577791640229</v>
      </c>
      <c r="D7" s="2">
        <f>IF(A7&lt;=Inputs_Summary!$B$24*12,IPMT(Inputs_Summary!$B$23/12,A6,Inputs_Summary!$B$24*12,Inputs_Summary!$B$22),0)</f>
        <v>-81.173251314127597</v>
      </c>
      <c r="E7" s="2">
        <f>IF(A7&lt;=Inputs_Summary!$B$24*12,E6+C7,0)</f>
        <v>19221.824839081783</v>
      </c>
    </row>
    <row r="8" spans="1:17" x14ac:dyDescent="0.25">
      <c r="A8">
        <v>7</v>
      </c>
      <c r="B8" s="2">
        <f>IF(A8&lt;=Inputs_Summary!$B$24*12,PMT(Inputs_Summary!$B$23/12,Inputs_Summary!$B$24*12,Inputs_Summary!$B$22),0)</f>
        <v>-212.13103047815048</v>
      </c>
      <c r="C8" s="2">
        <f>IF(A8&lt;=Inputs_Summary!$B$24*12,PPMT(Inputs_Summary!$B$23/12,A7,Inputs_Summary!$B$24*12,Inputs_Summary!$B$22),0)</f>
        <v>-131.50343657720632</v>
      </c>
      <c r="D8" s="2">
        <f>IF(A8&lt;=Inputs_Summary!$B$24*12,IPMT(Inputs_Summary!$B$23/12,A7,Inputs_Summary!$B$24*12,Inputs_Summary!$B$22),0)</f>
        <v>-80.627593900944177</v>
      </c>
      <c r="E8" s="2">
        <f>IF(A8&lt;=Inputs_Summary!$B$24*12,E7+C8,0)</f>
        <v>19090.321402504575</v>
      </c>
    </row>
    <row r="9" spans="1:17" x14ac:dyDescent="0.25">
      <c r="A9">
        <v>8</v>
      </c>
      <c r="B9" s="2">
        <f>IF(A9&lt;=Inputs_Summary!$B$24*12,PMT(Inputs_Summary!$B$23/12,Inputs_Summary!$B$24*12,Inputs_Summary!$B$22),0)</f>
        <v>-212.13103047815048</v>
      </c>
      <c r="C9" s="2">
        <f>IF(A9&lt;=Inputs_Summary!$B$24*12,PPMT(Inputs_Summary!$B$23/12,A8,Inputs_Summary!$B$24*12,Inputs_Summary!$B$22),0)</f>
        <v>-132.05136756294468</v>
      </c>
      <c r="D9" s="2">
        <f>IF(A9&lt;=Inputs_Summary!$B$24*12,IPMT(Inputs_Summary!$B$23/12,A8,Inputs_Summary!$B$24*12,Inputs_Summary!$B$22),0)</f>
        <v>-80.079662915205802</v>
      </c>
      <c r="E9" s="2">
        <f>IF(A9&lt;=Inputs_Summary!$B$24*12,E8+C9,0)</f>
        <v>18958.27003494163</v>
      </c>
    </row>
    <row r="10" spans="1:17" x14ac:dyDescent="0.25">
      <c r="A10">
        <v>9</v>
      </c>
      <c r="B10" s="2">
        <f>IF(A10&lt;=Inputs_Summary!$B$24*12,PMT(Inputs_Summary!$B$23/12,Inputs_Summary!$B$24*12,Inputs_Summary!$B$22),0)</f>
        <v>-212.13103047815048</v>
      </c>
      <c r="C10" s="2">
        <f>IF(A10&lt;=Inputs_Summary!$B$24*12,PPMT(Inputs_Summary!$B$23/12,A9,Inputs_Summary!$B$24*12,Inputs_Summary!$B$22),0)</f>
        <v>-132.60158159445695</v>
      </c>
      <c r="D10" s="2">
        <f>IF(A10&lt;=Inputs_Summary!$B$24*12,IPMT(Inputs_Summary!$B$23/12,A9,Inputs_Summary!$B$24*12,Inputs_Summary!$B$22),0)</f>
        <v>-79.529448883693533</v>
      </c>
      <c r="E10" s="2">
        <f>IF(A10&lt;=Inputs_Summary!$B$24*12,E9+C10,0)</f>
        <v>18825.668453347174</v>
      </c>
    </row>
    <row r="11" spans="1:17" x14ac:dyDescent="0.25">
      <c r="A11">
        <v>10</v>
      </c>
      <c r="B11" s="2">
        <f>IF(A11&lt;=Inputs_Summary!$B$24*12,PMT(Inputs_Summary!$B$23/12,Inputs_Summary!$B$24*12,Inputs_Summary!$B$22),0)</f>
        <v>-212.13103047815048</v>
      </c>
      <c r="C11" s="2">
        <f>IF(A11&lt;=Inputs_Summary!$B$24*12,PPMT(Inputs_Summary!$B$23/12,A10,Inputs_Summary!$B$24*12,Inputs_Summary!$B$22),0)</f>
        <v>-133.15408818443385</v>
      </c>
      <c r="D11" s="2">
        <f>IF(A11&lt;=Inputs_Summary!$B$24*12,IPMT(Inputs_Summary!$B$23/12,A10,Inputs_Summary!$B$24*12,Inputs_Summary!$B$22),0)</f>
        <v>-78.976942293716633</v>
      </c>
      <c r="E11" s="2">
        <f>IF(A11&lt;=Inputs_Summary!$B$24*12,E10+C11,0)</f>
        <v>18692.51436516274</v>
      </c>
    </row>
    <row r="12" spans="1:17" x14ac:dyDescent="0.25">
      <c r="A12">
        <v>11</v>
      </c>
      <c r="B12" s="2">
        <f>IF(A12&lt;=Inputs_Summary!$B$24*12,PMT(Inputs_Summary!$B$23/12,Inputs_Summary!$B$24*12,Inputs_Summary!$B$22),0)</f>
        <v>-212.13103047815048</v>
      </c>
      <c r="C12" s="2">
        <f>IF(A12&lt;=Inputs_Summary!$B$24*12,PPMT(Inputs_Summary!$B$23/12,A11,Inputs_Summary!$B$24*12,Inputs_Summary!$B$22),0)</f>
        <v>-133.70889688520231</v>
      </c>
      <c r="D12" s="2">
        <f>IF(A12&lt;=Inputs_Summary!$B$24*12,IPMT(Inputs_Summary!$B$23/12,A11,Inputs_Summary!$B$24*12,Inputs_Summary!$B$22),0)</f>
        <v>-78.422133592948157</v>
      </c>
      <c r="E12" s="2">
        <f>IF(A12&lt;=Inputs_Summary!$B$24*12,E11+C12,0)</f>
        <v>18558.805468277536</v>
      </c>
    </row>
    <row r="13" spans="1:17" x14ac:dyDescent="0.25">
      <c r="A13">
        <v>12</v>
      </c>
      <c r="B13" s="2">
        <f>IF(A13&lt;=Inputs_Summary!$B$24*12,PMT(Inputs_Summary!$B$23/12,Inputs_Summary!$B$24*12,Inputs_Summary!$B$22),0)</f>
        <v>-212.13103047815048</v>
      </c>
      <c r="C13" s="2">
        <f>IF(A13&lt;=Inputs_Summary!$B$24*12,PPMT(Inputs_Summary!$B$23/12,A12,Inputs_Summary!$B$24*12,Inputs_Summary!$B$22),0)</f>
        <v>-134.26601728889068</v>
      </c>
      <c r="D13" s="2">
        <f>IF(A13&lt;=Inputs_Summary!$B$24*12,IPMT(Inputs_Summary!$B$23/12,A12,Inputs_Summary!$B$24*12,Inputs_Summary!$B$22),0)</f>
        <v>-77.865013189259813</v>
      </c>
      <c r="E13" s="2">
        <f>IF(A13&lt;=Inputs_Summary!$B$24*12,E12+C13,0)</f>
        <v>18424.539450988646</v>
      </c>
    </row>
    <row r="14" spans="1:17" x14ac:dyDescent="0.25">
      <c r="A14">
        <v>13</v>
      </c>
      <c r="B14" s="2">
        <f>IF(A14&lt;=Inputs_Summary!$B$24*12,PMT(Inputs_Summary!$B$23/12,Inputs_Summary!$B$24*12,Inputs_Summary!$B$22),0)</f>
        <v>-212.13103047815048</v>
      </c>
      <c r="C14" s="2">
        <f>IF(A14&lt;=Inputs_Summary!$B$24*12,PPMT(Inputs_Summary!$B$23/12,A13,Inputs_Summary!$B$24*12,Inputs_Summary!$B$22),0)</f>
        <v>-134.82545902759438</v>
      </c>
      <c r="D14" s="2">
        <f>IF(A14&lt;=Inputs_Summary!$B$24*12,IPMT(Inputs_Summary!$B$23/12,A13,Inputs_Summary!$B$24*12,Inputs_Summary!$B$22),0)</f>
        <v>-77.305571450556101</v>
      </c>
      <c r="E14" s="2">
        <f>IF(A14&lt;=Inputs_Summary!$B$24*12,E13+C14,0)</f>
        <v>18289.713991961053</v>
      </c>
    </row>
    <row r="15" spans="1:17" x14ac:dyDescent="0.25">
      <c r="A15">
        <v>14</v>
      </c>
      <c r="B15" s="2">
        <f>IF(A15&lt;=Inputs_Summary!$B$24*12,PMT(Inputs_Summary!$B$23/12,Inputs_Summary!$B$24*12,Inputs_Summary!$B$22),0)</f>
        <v>-212.13103047815048</v>
      </c>
      <c r="C15" s="2">
        <f>IF(A15&lt;=Inputs_Summary!$B$24*12,PPMT(Inputs_Summary!$B$23/12,A14,Inputs_Summary!$B$24*12,Inputs_Summary!$B$22),0)</f>
        <v>-135.38723177354268</v>
      </c>
      <c r="D15" s="2">
        <f>IF(A15&lt;=Inputs_Summary!$B$24*12,IPMT(Inputs_Summary!$B$23/12,A14,Inputs_Summary!$B$24*12,Inputs_Summary!$B$22),0)</f>
        <v>-76.743798704607784</v>
      </c>
      <c r="E15" s="2">
        <f>IF(A15&lt;=Inputs_Summary!$B$24*12,E14+C15,0)</f>
        <v>18154.326760187509</v>
      </c>
    </row>
    <row r="16" spans="1:17" x14ac:dyDescent="0.25">
      <c r="A16">
        <v>15</v>
      </c>
      <c r="B16" s="2">
        <f>IF(A16&lt;=Inputs_Summary!$B$24*12,PMT(Inputs_Summary!$B$23/12,Inputs_Summary!$B$24*12,Inputs_Summary!$B$22),0)</f>
        <v>-212.13103047815048</v>
      </c>
      <c r="C16" s="2">
        <f>IF(A16&lt;=Inputs_Summary!$B$24*12,PPMT(Inputs_Summary!$B$23/12,A15,Inputs_Summary!$B$24*12,Inputs_Summary!$B$22),0)</f>
        <v>-135.95134523926578</v>
      </c>
      <c r="D16" s="2">
        <f>IF(A16&lt;=Inputs_Summary!$B$24*12,IPMT(Inputs_Summary!$B$23/12,A15,Inputs_Summary!$B$24*12,Inputs_Summary!$B$22),0)</f>
        <v>-76.179685238884716</v>
      </c>
      <c r="E16" s="2">
        <f>IF(A16&lt;=Inputs_Summary!$B$24*12,E15+C16,0)</f>
        <v>18018.375414948241</v>
      </c>
    </row>
    <row r="17" spans="1:5" x14ac:dyDescent="0.25">
      <c r="A17">
        <v>16</v>
      </c>
      <c r="B17" s="2">
        <f>IF(A17&lt;=Inputs_Summary!$B$24*12,PMT(Inputs_Summary!$B$23/12,Inputs_Summary!$B$24*12,Inputs_Summary!$B$22),0)</f>
        <v>-212.13103047815048</v>
      </c>
      <c r="C17" s="2">
        <f>IF(A17&lt;=Inputs_Summary!$B$24*12,PPMT(Inputs_Summary!$B$23/12,A16,Inputs_Summary!$B$24*12,Inputs_Summary!$B$22),0)</f>
        <v>-136.5178091777627</v>
      </c>
      <c r="D17" s="2">
        <f>IF(A17&lt;=Inputs_Summary!$B$24*12,IPMT(Inputs_Summary!$B$23/12,A16,Inputs_Summary!$B$24*12,Inputs_Summary!$B$22),0)</f>
        <v>-75.613221300387764</v>
      </c>
      <c r="E17" s="2">
        <f>IF(A17&lt;=Inputs_Summary!$B$24*12,E16+C17,0)</f>
        <v>17881.857605770478</v>
      </c>
    </row>
    <row r="18" spans="1:5" x14ac:dyDescent="0.25">
      <c r="A18">
        <v>17</v>
      </c>
      <c r="B18" s="2">
        <f>IF(A18&lt;=Inputs_Summary!$B$24*12,PMT(Inputs_Summary!$B$23/12,Inputs_Summary!$B$24*12,Inputs_Summary!$B$22),0)</f>
        <v>-212.13103047815048</v>
      </c>
      <c r="C18" s="2">
        <f>IF(A18&lt;=Inputs_Summary!$B$24*12,PPMT(Inputs_Summary!$B$23/12,A17,Inputs_Summary!$B$24*12,Inputs_Summary!$B$22),0)</f>
        <v>-137.08663338267007</v>
      </c>
      <c r="D18" s="2">
        <f>IF(A18&lt;=Inputs_Summary!$B$24*12,IPMT(Inputs_Summary!$B$23/12,A17,Inputs_Summary!$B$24*12,Inputs_Summary!$B$22),0)</f>
        <v>-75.04439709548042</v>
      </c>
      <c r="E18" s="2">
        <f>IF(A18&lt;=Inputs_Summary!$B$24*12,E17+C18,0)</f>
        <v>17744.770972387807</v>
      </c>
    </row>
    <row r="19" spans="1:5" x14ac:dyDescent="0.25">
      <c r="A19">
        <v>18</v>
      </c>
      <c r="B19" s="2">
        <f>IF(A19&lt;=Inputs_Summary!$B$24*12,PMT(Inputs_Summary!$B$23/12,Inputs_Summary!$B$24*12,Inputs_Summary!$B$22),0)</f>
        <v>-212.13103047815048</v>
      </c>
      <c r="C19" s="2">
        <f>IF(A19&lt;=Inputs_Summary!$B$24*12,PPMT(Inputs_Summary!$B$23/12,A18,Inputs_Summary!$B$24*12,Inputs_Summary!$B$22),0)</f>
        <v>-137.65782768843118</v>
      </c>
      <c r="D19" s="2">
        <f>IF(A19&lt;=Inputs_Summary!$B$24*12,IPMT(Inputs_Summary!$B$23/12,A18,Inputs_Summary!$B$24*12,Inputs_Summary!$B$22),0)</f>
        <v>-74.473202789719267</v>
      </c>
      <c r="E19" s="2">
        <f>IF(A19&lt;=Inputs_Summary!$B$24*12,E18+C19,0)</f>
        <v>17607.113144699375</v>
      </c>
    </row>
    <row r="20" spans="1:5" x14ac:dyDescent="0.25">
      <c r="A20">
        <v>19</v>
      </c>
      <c r="B20" s="2">
        <f>IF(A20&lt;=Inputs_Summary!$B$24*12,PMT(Inputs_Summary!$B$23/12,Inputs_Summary!$B$24*12,Inputs_Summary!$B$22),0)</f>
        <v>-212.13103047815048</v>
      </c>
      <c r="C20" s="2">
        <f>IF(A20&lt;=Inputs_Summary!$B$24*12,PPMT(Inputs_Summary!$B$23/12,A19,Inputs_Summary!$B$24*12,Inputs_Summary!$B$22),0)</f>
        <v>-138.23140197046632</v>
      </c>
      <c r="D20" s="2">
        <f>IF(A20&lt;=Inputs_Summary!$B$24*12,IPMT(Inputs_Summary!$B$23/12,A19,Inputs_Summary!$B$24*12,Inputs_Summary!$B$22),0)</f>
        <v>-73.89962850768417</v>
      </c>
      <c r="E20" s="2">
        <f>IF(A20&lt;=Inputs_Summary!$B$24*12,E19+C20,0)</f>
        <v>17468.88174272891</v>
      </c>
    </row>
    <row r="21" spans="1:5" x14ac:dyDescent="0.25">
      <c r="A21">
        <v>20</v>
      </c>
      <c r="B21" s="2">
        <f>IF(A21&lt;=Inputs_Summary!$B$24*12,PMT(Inputs_Summary!$B$23/12,Inputs_Summary!$B$24*12,Inputs_Summary!$B$22),0)</f>
        <v>-212.13103047815048</v>
      </c>
      <c r="C21" s="2">
        <f>IF(A21&lt;=Inputs_Summary!$B$24*12,PPMT(Inputs_Summary!$B$23/12,A20,Inputs_Summary!$B$24*12,Inputs_Summary!$B$22),0)</f>
        <v>-138.80736614534325</v>
      </c>
      <c r="D21" s="2">
        <f>IF(A21&lt;=Inputs_Summary!$B$24*12,IPMT(Inputs_Summary!$B$23/12,A20,Inputs_Summary!$B$24*12,Inputs_Summary!$B$22),0)</f>
        <v>-73.323664332807226</v>
      </c>
      <c r="E21" s="2">
        <f>IF(A21&lt;=Inputs_Summary!$B$24*12,E20+C21,0)</f>
        <v>17330.074376583569</v>
      </c>
    </row>
    <row r="22" spans="1:5" x14ac:dyDescent="0.25">
      <c r="A22">
        <v>21</v>
      </c>
      <c r="B22" s="2">
        <f>IF(A22&lt;=Inputs_Summary!$B$24*12,PMT(Inputs_Summary!$B$23/12,Inputs_Summary!$B$24*12,Inputs_Summary!$B$22),0)</f>
        <v>-212.13103047815048</v>
      </c>
      <c r="C22" s="2">
        <f>IF(A22&lt;=Inputs_Summary!$B$24*12,PPMT(Inputs_Summary!$B$23/12,A21,Inputs_Summary!$B$24*12,Inputs_Summary!$B$22),0)</f>
        <v>-139.38573017094888</v>
      </c>
      <c r="D22" s="2">
        <f>IF(A22&lt;=Inputs_Summary!$B$24*12,IPMT(Inputs_Summary!$B$23/12,A21,Inputs_Summary!$B$24*12,Inputs_Summary!$B$22),0)</f>
        <v>-72.745300307201617</v>
      </c>
      <c r="E22" s="2">
        <f>IF(A22&lt;=Inputs_Summary!$B$24*12,E21+C22,0)</f>
        <v>17190.688646412618</v>
      </c>
    </row>
    <row r="23" spans="1:5" x14ac:dyDescent="0.25">
      <c r="A23">
        <v>22</v>
      </c>
      <c r="B23" s="2">
        <f>IF(A23&lt;=Inputs_Summary!$B$24*12,PMT(Inputs_Summary!$B$23/12,Inputs_Summary!$B$24*12,Inputs_Summary!$B$22),0)</f>
        <v>-212.13103047815048</v>
      </c>
      <c r="C23" s="2">
        <f>IF(A23&lt;=Inputs_Summary!$B$24*12,PPMT(Inputs_Summary!$B$23/12,A22,Inputs_Summary!$B$24*12,Inputs_Summary!$B$22),0)</f>
        <v>-139.96650404666116</v>
      </c>
      <c r="D23" s="2">
        <f>IF(A23&lt;=Inputs_Summary!$B$24*12,IPMT(Inputs_Summary!$B$23/12,A22,Inputs_Summary!$B$24*12,Inputs_Summary!$B$22),0)</f>
        <v>-72.164526431489321</v>
      </c>
      <c r="E23" s="2">
        <f>IF(A23&lt;=Inputs_Summary!$B$24*12,E22+C23,0)</f>
        <v>17050.722142365958</v>
      </c>
    </row>
    <row r="24" spans="1:5" x14ac:dyDescent="0.25">
      <c r="A24">
        <v>23</v>
      </c>
      <c r="B24" s="2">
        <f>IF(A24&lt;=Inputs_Summary!$B$24*12,PMT(Inputs_Summary!$B$23/12,Inputs_Summary!$B$24*12,Inputs_Summary!$B$22),0)</f>
        <v>-212.13103047815048</v>
      </c>
      <c r="C24" s="2">
        <f>IF(A24&lt;=Inputs_Summary!$B$24*12,PPMT(Inputs_Summary!$B$23/12,A23,Inputs_Summary!$B$24*12,Inputs_Summary!$B$22),0)</f>
        <v>-140.54969781352222</v>
      </c>
      <c r="D24" s="2">
        <f>IF(A24&lt;=Inputs_Summary!$B$24*12,IPMT(Inputs_Summary!$B$23/12,A23,Inputs_Summary!$B$24*12,Inputs_Summary!$B$22),0)</f>
        <v>-71.581332664628235</v>
      </c>
      <c r="E24" s="2">
        <f>IF(A24&lt;=Inputs_Summary!$B$24*12,E23+C24,0)</f>
        <v>16910.172444552434</v>
      </c>
    </row>
    <row r="25" spans="1:5" x14ac:dyDescent="0.25">
      <c r="A25">
        <v>24</v>
      </c>
      <c r="B25" s="2">
        <f>IF(A25&lt;=Inputs_Summary!$B$24*12,PMT(Inputs_Summary!$B$23/12,Inputs_Summary!$B$24*12,Inputs_Summary!$B$22),0)</f>
        <v>-212.13103047815048</v>
      </c>
      <c r="C25" s="2">
        <f>IF(A25&lt;=Inputs_Summary!$B$24*12,PPMT(Inputs_Summary!$B$23/12,A24,Inputs_Summary!$B$24*12,Inputs_Summary!$B$22),0)</f>
        <v>-141.13532155441189</v>
      </c>
      <c r="D25" s="2">
        <f>IF(A25&lt;=Inputs_Summary!$B$24*12,IPMT(Inputs_Summary!$B$23/12,A24,Inputs_Summary!$B$24*12,Inputs_Summary!$B$22),0)</f>
        <v>-70.995708923738547</v>
      </c>
      <c r="E25" s="2">
        <f>IF(A25&lt;=Inputs_Summary!$B$24*12,E24+C25,0)</f>
        <v>16769.037122998023</v>
      </c>
    </row>
    <row r="26" spans="1:5" x14ac:dyDescent="0.25">
      <c r="A26">
        <v>25</v>
      </c>
      <c r="B26" s="2">
        <f>IF(A26&lt;=Inputs_Summary!$B$24*12,PMT(Inputs_Summary!$B$23/12,Inputs_Summary!$B$24*12,Inputs_Summary!$B$22),0)</f>
        <v>-212.13103047815048</v>
      </c>
      <c r="C26" s="2">
        <f>IF(A26&lt;=Inputs_Summary!$B$24*12,PPMT(Inputs_Summary!$B$23/12,A25,Inputs_Summary!$B$24*12,Inputs_Summary!$B$22),0)</f>
        <v>-141.72338539422199</v>
      </c>
      <c r="D26" s="2">
        <f>IF(A26&lt;=Inputs_Summary!$B$24*12,IPMT(Inputs_Summary!$B$23/12,A25,Inputs_Summary!$B$24*12,Inputs_Summary!$B$22),0)</f>
        <v>-70.407645083928514</v>
      </c>
      <c r="E26" s="2">
        <f>IF(A26&lt;=Inputs_Summary!$B$24*12,E25+C26,0)</f>
        <v>16627.313737603799</v>
      </c>
    </row>
    <row r="27" spans="1:5" x14ac:dyDescent="0.25">
      <c r="A27">
        <v>26</v>
      </c>
      <c r="B27" s="2">
        <f>IF(A27&lt;=Inputs_Summary!$B$24*12,PMT(Inputs_Summary!$B$23/12,Inputs_Summary!$B$24*12,Inputs_Summary!$B$22),0)</f>
        <v>-212.13103047815048</v>
      </c>
      <c r="C27" s="2">
        <f>IF(A27&lt;=Inputs_Summary!$B$24*12,PPMT(Inputs_Summary!$B$23/12,A26,Inputs_Summary!$B$24*12,Inputs_Summary!$B$22),0)</f>
        <v>-142.31389950003123</v>
      </c>
      <c r="D27" s="2">
        <f>IF(A27&lt;=Inputs_Summary!$B$24*12,IPMT(Inputs_Summary!$B$23/12,A26,Inputs_Summary!$B$24*12,Inputs_Summary!$B$22),0)</f>
        <v>-69.817130978119266</v>
      </c>
      <c r="E27" s="2">
        <f>IF(A27&lt;=Inputs_Summary!$B$24*12,E26+C27,0)</f>
        <v>16484.999838103769</v>
      </c>
    </row>
    <row r="28" spans="1:5" x14ac:dyDescent="0.25">
      <c r="A28">
        <v>27</v>
      </c>
      <c r="B28" s="2">
        <f>IF(A28&lt;=Inputs_Summary!$B$24*12,PMT(Inputs_Summary!$B$23/12,Inputs_Summary!$B$24*12,Inputs_Summary!$B$22),0)</f>
        <v>-212.13103047815048</v>
      </c>
      <c r="C28" s="2">
        <f>IF(A28&lt;=Inputs_Summary!$B$24*12,PPMT(Inputs_Summary!$B$23/12,A27,Inputs_Summary!$B$24*12,Inputs_Summary!$B$22),0)</f>
        <v>-142.90687408128136</v>
      </c>
      <c r="D28" s="2">
        <f>IF(A28&lt;=Inputs_Summary!$B$24*12,IPMT(Inputs_Summary!$B$23/12,A27,Inputs_Summary!$B$24*12,Inputs_Summary!$B$22),0)</f>
        <v>-69.224156396869134</v>
      </c>
      <c r="E28" s="2">
        <f>IF(A28&lt;=Inputs_Summary!$B$24*12,E27+C28,0)</f>
        <v>16342.092964022488</v>
      </c>
    </row>
    <row r="29" spans="1:5" x14ac:dyDescent="0.25">
      <c r="A29">
        <v>28</v>
      </c>
      <c r="B29" s="2">
        <f>IF(A29&lt;=Inputs_Summary!$B$24*12,PMT(Inputs_Summary!$B$23/12,Inputs_Summary!$B$24*12,Inputs_Summary!$B$22),0)</f>
        <v>-212.13103047815048</v>
      </c>
      <c r="C29" s="2">
        <f>IF(A29&lt;=Inputs_Summary!$B$24*12,PPMT(Inputs_Summary!$B$23/12,A28,Inputs_Summary!$B$24*12,Inputs_Summary!$B$22),0)</f>
        <v>-143.50231938995336</v>
      </c>
      <c r="D29" s="2">
        <f>IF(A29&lt;=Inputs_Summary!$B$24*12,IPMT(Inputs_Summary!$B$23/12,A28,Inputs_Summary!$B$24*12,Inputs_Summary!$B$22),0)</f>
        <v>-68.628711088197122</v>
      </c>
      <c r="E29" s="2">
        <f>IF(A29&lt;=Inputs_Summary!$B$24*12,E28+C29,0)</f>
        <v>16198.590644632533</v>
      </c>
    </row>
    <row r="30" spans="1:5" x14ac:dyDescent="0.25">
      <c r="A30">
        <v>29</v>
      </c>
      <c r="B30" s="2">
        <f>IF(A30&lt;=Inputs_Summary!$B$24*12,PMT(Inputs_Summary!$B$23/12,Inputs_Summary!$B$24*12,Inputs_Summary!$B$22),0)</f>
        <v>-212.13103047815048</v>
      </c>
      <c r="C30" s="2">
        <f>IF(A30&lt;=Inputs_Summary!$B$24*12,PPMT(Inputs_Summary!$B$23/12,A29,Inputs_Summary!$B$24*12,Inputs_Summary!$B$22),0)</f>
        <v>-144.10024572074479</v>
      </c>
      <c r="D30" s="2">
        <f>IF(A30&lt;=Inputs_Summary!$B$24*12,IPMT(Inputs_Summary!$B$23/12,A29,Inputs_Summary!$B$24*12,Inputs_Summary!$B$22),0)</f>
        <v>-68.030784757405655</v>
      </c>
      <c r="E30" s="2">
        <f>IF(A30&lt;=Inputs_Summary!$B$24*12,E29+C30,0)</f>
        <v>16054.490398911788</v>
      </c>
    </row>
    <row r="31" spans="1:5" x14ac:dyDescent="0.25">
      <c r="A31">
        <v>30</v>
      </c>
      <c r="B31" s="2">
        <f>IF(A31&lt;=Inputs_Summary!$B$24*12,PMT(Inputs_Summary!$B$23/12,Inputs_Summary!$B$24*12,Inputs_Summary!$B$22),0)</f>
        <v>-212.13103047815048</v>
      </c>
      <c r="C31" s="2">
        <f>IF(A31&lt;=Inputs_Summary!$B$24*12,PPMT(Inputs_Summary!$B$23/12,A30,Inputs_Summary!$B$24*12,Inputs_Summary!$B$22),0)</f>
        <v>-144.70066341124794</v>
      </c>
      <c r="D31" s="2">
        <f>IF(A31&lt;=Inputs_Summary!$B$24*12,IPMT(Inputs_Summary!$B$23/12,A30,Inputs_Summary!$B$24*12,Inputs_Summary!$B$22),0)</f>
        <v>-67.430367066902548</v>
      </c>
      <c r="E31" s="2">
        <f>IF(A31&lt;=Inputs_Summary!$B$24*12,E30+C31,0)</f>
        <v>15909.789735500541</v>
      </c>
    </row>
    <row r="32" spans="1:5" x14ac:dyDescent="0.25">
      <c r="A32">
        <v>31</v>
      </c>
      <c r="B32" s="2">
        <f>IF(A32&lt;=Inputs_Summary!$B$24*12,PMT(Inputs_Summary!$B$23/12,Inputs_Summary!$B$24*12,Inputs_Summary!$B$22),0)</f>
        <v>-212.13103047815048</v>
      </c>
      <c r="C32" s="2">
        <f>IF(A32&lt;=Inputs_Summary!$B$24*12,PPMT(Inputs_Summary!$B$23/12,A31,Inputs_Summary!$B$24*12,Inputs_Summary!$B$22),0)</f>
        <v>-145.30358284212812</v>
      </c>
      <c r="D32" s="2">
        <f>IF(A32&lt;=Inputs_Summary!$B$24*12,IPMT(Inputs_Summary!$B$23/12,A31,Inputs_Summary!$B$24*12,Inputs_Summary!$B$22),0)</f>
        <v>-66.827447636022356</v>
      </c>
      <c r="E32" s="2">
        <f>IF(A32&lt;=Inputs_Summary!$B$24*12,E31+C32,0)</f>
        <v>15764.486152658412</v>
      </c>
    </row>
    <row r="33" spans="1:5" x14ac:dyDescent="0.25">
      <c r="A33">
        <v>32</v>
      </c>
      <c r="B33" s="2">
        <f>IF(A33&lt;=Inputs_Summary!$B$24*12,PMT(Inputs_Summary!$B$23/12,Inputs_Summary!$B$24*12,Inputs_Summary!$B$22),0)</f>
        <v>-212.13103047815048</v>
      </c>
      <c r="C33" s="2">
        <f>IF(A33&lt;=Inputs_Summary!$B$24*12,PPMT(Inputs_Summary!$B$23/12,A32,Inputs_Summary!$B$24*12,Inputs_Summary!$B$22),0)</f>
        <v>-145.90901443730365</v>
      </c>
      <c r="D33" s="2">
        <f>IF(A33&lt;=Inputs_Summary!$B$24*12,IPMT(Inputs_Summary!$B$23/12,A32,Inputs_Summary!$B$24*12,Inputs_Summary!$B$22),0)</f>
        <v>-66.22201604084681</v>
      </c>
      <c r="E33" s="2">
        <f>IF(A33&lt;=Inputs_Summary!$B$24*12,E32+C33,0)</f>
        <v>15618.577138221108</v>
      </c>
    </row>
    <row r="34" spans="1:5" x14ac:dyDescent="0.25">
      <c r="A34">
        <v>33</v>
      </c>
      <c r="B34" s="2">
        <f>IF(A34&lt;=Inputs_Summary!$B$24*12,PMT(Inputs_Summary!$B$23/12,Inputs_Summary!$B$24*12,Inputs_Summary!$B$22),0)</f>
        <v>-212.13103047815048</v>
      </c>
      <c r="C34" s="2">
        <f>IF(A34&lt;=Inputs_Summary!$B$24*12,PPMT(Inputs_Summary!$B$23/12,A33,Inputs_Summary!$B$24*12,Inputs_Summary!$B$22),0)</f>
        <v>-146.51696866412576</v>
      </c>
      <c r="D34" s="2">
        <f>IF(A34&lt;=Inputs_Summary!$B$24*12,IPMT(Inputs_Summary!$B$23/12,A33,Inputs_Summary!$B$24*12,Inputs_Summary!$B$22),0)</f>
        <v>-65.614061814024723</v>
      </c>
      <c r="E34" s="2">
        <f>IF(A34&lt;=Inputs_Summary!$B$24*12,E33+C34,0)</f>
        <v>15472.060169556982</v>
      </c>
    </row>
    <row r="35" spans="1:5" x14ac:dyDescent="0.25">
      <c r="A35">
        <v>34</v>
      </c>
      <c r="B35" s="2">
        <f>IF(A35&lt;=Inputs_Summary!$B$24*12,PMT(Inputs_Summary!$B$23/12,Inputs_Summary!$B$24*12,Inputs_Summary!$B$22),0)</f>
        <v>-212.13103047815048</v>
      </c>
      <c r="C35" s="2">
        <f>IF(A35&lt;=Inputs_Summary!$B$24*12,PPMT(Inputs_Summary!$B$23/12,A34,Inputs_Summary!$B$24*12,Inputs_Summary!$B$22),0)</f>
        <v>-147.12745603355961</v>
      </c>
      <c r="D35" s="2">
        <f>IF(A35&lt;=Inputs_Summary!$B$24*12,IPMT(Inputs_Summary!$B$23/12,A34,Inputs_Summary!$B$24*12,Inputs_Summary!$B$22),0)</f>
        <v>-65.003574444590853</v>
      </c>
      <c r="E35" s="2">
        <f>IF(A35&lt;=Inputs_Summary!$B$24*12,E34+C35,0)</f>
        <v>15324.932713523423</v>
      </c>
    </row>
    <row r="36" spans="1:5" x14ac:dyDescent="0.25">
      <c r="A36">
        <v>35</v>
      </c>
      <c r="B36" s="2">
        <f>IF(A36&lt;=Inputs_Summary!$B$24*12,PMT(Inputs_Summary!$B$23/12,Inputs_Summary!$B$24*12,Inputs_Summary!$B$22),0)</f>
        <v>-212.13103047815048</v>
      </c>
      <c r="C36" s="2">
        <f>IF(A36&lt;=Inputs_Summary!$B$24*12,PPMT(Inputs_Summary!$B$23/12,A35,Inputs_Summary!$B$24*12,Inputs_Summary!$B$22),0)</f>
        <v>-147.7404871003661</v>
      </c>
      <c r="D36" s="2">
        <f>IF(A36&lt;=Inputs_Summary!$B$24*12,IPMT(Inputs_Summary!$B$23/12,A35,Inputs_Summary!$B$24*12,Inputs_Summary!$B$22),0)</f>
        <v>-64.390543377784354</v>
      </c>
      <c r="E36" s="2">
        <f>IF(A36&lt;=Inputs_Summary!$B$24*12,E35+C36,0)</f>
        <v>15177.192226423058</v>
      </c>
    </row>
    <row r="37" spans="1:5" x14ac:dyDescent="0.25">
      <c r="A37">
        <v>36</v>
      </c>
      <c r="B37" s="2">
        <f>IF(A37&lt;=Inputs_Summary!$B$24*12,PMT(Inputs_Summary!$B$23/12,Inputs_Summary!$B$24*12,Inputs_Summary!$B$22),0)</f>
        <v>-212.13103047815048</v>
      </c>
      <c r="C37" s="2">
        <f>IF(A37&lt;=Inputs_Summary!$B$24*12,PPMT(Inputs_Summary!$B$23/12,A36,Inputs_Summary!$B$24*12,Inputs_Summary!$B$22),0)</f>
        <v>-148.35607246328431</v>
      </c>
      <c r="D37" s="2">
        <f>IF(A37&lt;=Inputs_Summary!$B$24*12,IPMT(Inputs_Summary!$B$23/12,A36,Inputs_Summary!$B$24*12,Inputs_Summary!$B$22),0)</f>
        <v>-63.774958014866158</v>
      </c>
      <c r="E37" s="2">
        <f>IF(A37&lt;=Inputs_Summary!$B$24*12,E36+C37,0)</f>
        <v>15028.836153959774</v>
      </c>
    </row>
    <row r="38" spans="1:5" x14ac:dyDescent="0.25">
      <c r="A38">
        <v>37</v>
      </c>
      <c r="B38" s="2">
        <f>IF(A38&lt;=Inputs_Summary!$B$24*12,PMT(Inputs_Summary!$B$23/12,Inputs_Summary!$B$24*12,Inputs_Summary!$B$22),0)</f>
        <v>-212.13103047815048</v>
      </c>
      <c r="C38" s="2">
        <f>IF(A38&lt;=Inputs_Summary!$B$24*12,PPMT(Inputs_Summary!$B$23/12,A37,Inputs_Summary!$B$24*12,Inputs_Summary!$B$22),0)</f>
        <v>-148.97422276521465</v>
      </c>
      <c r="D38" s="2">
        <f>IF(A38&lt;=Inputs_Summary!$B$24*12,IPMT(Inputs_Summary!$B$23/12,A37,Inputs_Summary!$B$24*12,Inputs_Summary!$B$22),0)</f>
        <v>-63.156807712935816</v>
      </c>
      <c r="E38" s="2">
        <f>IF(A38&lt;=Inputs_Summary!$B$24*12,E37+C38,0)</f>
        <v>14879.861931194559</v>
      </c>
    </row>
    <row r="39" spans="1:5" x14ac:dyDescent="0.25">
      <c r="A39">
        <v>38</v>
      </c>
      <c r="B39" s="2">
        <f>IF(A39&lt;=Inputs_Summary!$B$24*12,PMT(Inputs_Summary!$B$23/12,Inputs_Summary!$B$24*12,Inputs_Summary!$B$22),0)</f>
        <v>-212.13103047815048</v>
      </c>
      <c r="C39" s="2">
        <f>IF(A39&lt;=Inputs_Summary!$B$24*12,PPMT(Inputs_Summary!$B$23/12,A38,Inputs_Summary!$B$24*12,Inputs_Summary!$B$22),0)</f>
        <v>-149.59494869340307</v>
      </c>
      <c r="D39" s="2">
        <f>IF(A39&lt;=Inputs_Summary!$B$24*12,IPMT(Inputs_Summary!$B$23/12,A38,Inputs_Summary!$B$24*12,Inputs_Summary!$B$22),0)</f>
        <v>-62.536081784747417</v>
      </c>
      <c r="E39" s="2">
        <f>IF(A39&lt;=Inputs_Summary!$B$24*12,E38+C39,0)</f>
        <v>14730.266982501156</v>
      </c>
    </row>
    <row r="40" spans="1:5" x14ac:dyDescent="0.25">
      <c r="A40">
        <v>39</v>
      </c>
      <c r="B40" s="2">
        <f>IF(A40&lt;=Inputs_Summary!$B$24*12,PMT(Inputs_Summary!$B$23/12,Inputs_Summary!$B$24*12,Inputs_Summary!$B$22),0)</f>
        <v>-212.13103047815048</v>
      </c>
      <c r="C40" s="2">
        <f>IF(A40&lt;=Inputs_Summary!$B$24*12,PPMT(Inputs_Summary!$B$23/12,A39,Inputs_Summary!$B$24*12,Inputs_Summary!$B$22),0)</f>
        <v>-150.21826097962557</v>
      </c>
      <c r="D40" s="2">
        <f>IF(A40&lt;=Inputs_Summary!$B$24*12,IPMT(Inputs_Summary!$B$23/12,A39,Inputs_Summary!$B$24*12,Inputs_Summary!$B$22),0)</f>
        <v>-61.912769498524909</v>
      </c>
      <c r="E40" s="2">
        <f>IF(A40&lt;=Inputs_Summary!$B$24*12,E39+C40,0)</f>
        <v>14580.048721521531</v>
      </c>
    </row>
    <row r="41" spans="1:5" x14ac:dyDescent="0.25">
      <c r="A41">
        <v>40</v>
      </c>
      <c r="B41" s="2">
        <f>IF(A41&lt;=Inputs_Summary!$B$24*12,PMT(Inputs_Summary!$B$23/12,Inputs_Summary!$B$24*12,Inputs_Summary!$B$22),0)</f>
        <v>-212.13103047815048</v>
      </c>
      <c r="C41" s="2">
        <f>IF(A41&lt;=Inputs_Summary!$B$24*12,PPMT(Inputs_Summary!$B$23/12,A40,Inputs_Summary!$B$24*12,Inputs_Summary!$B$22),0)</f>
        <v>-150.844170400374</v>
      </c>
      <c r="D41" s="2">
        <f>IF(A41&lt;=Inputs_Summary!$B$24*12,IPMT(Inputs_Summary!$B$23/12,A40,Inputs_Summary!$B$24*12,Inputs_Summary!$B$22),0)</f>
        <v>-61.28686007777646</v>
      </c>
      <c r="E41" s="2">
        <f>IF(A41&lt;=Inputs_Summary!$B$24*12,E40+C41,0)</f>
        <v>14429.204551121156</v>
      </c>
    </row>
    <row r="42" spans="1:5" x14ac:dyDescent="0.25">
      <c r="A42">
        <v>41</v>
      </c>
      <c r="B42" s="2">
        <f>IF(A42&lt;=Inputs_Summary!$B$24*12,PMT(Inputs_Summary!$B$23/12,Inputs_Summary!$B$24*12,Inputs_Summary!$B$22),0)</f>
        <v>-212.13103047815048</v>
      </c>
      <c r="C42" s="2">
        <f>IF(A42&lt;=Inputs_Summary!$B$24*12,PPMT(Inputs_Summary!$B$23/12,A41,Inputs_Summary!$B$24*12,Inputs_Summary!$B$22),0)</f>
        <v>-151.47268777704224</v>
      </c>
      <c r="D42" s="2">
        <f>IF(A42&lt;=Inputs_Summary!$B$24*12,IPMT(Inputs_Summary!$B$23/12,A41,Inputs_Summary!$B$24*12,Inputs_Summary!$B$22),0)</f>
        <v>-60.658342701108246</v>
      </c>
      <c r="E42" s="2">
        <f>IF(A42&lt;=Inputs_Summary!$B$24*12,E41+C42,0)</f>
        <v>14277.731863344114</v>
      </c>
    </row>
    <row r="43" spans="1:5" x14ac:dyDescent="0.25">
      <c r="A43">
        <v>42</v>
      </c>
      <c r="B43" s="2">
        <f>IF(A43&lt;=Inputs_Summary!$B$24*12,PMT(Inputs_Summary!$B$23/12,Inputs_Summary!$B$24*12,Inputs_Summary!$B$22),0)</f>
        <v>-212.13103047815048</v>
      </c>
      <c r="C43" s="2">
        <f>IF(A43&lt;=Inputs_Summary!$B$24*12,PPMT(Inputs_Summary!$B$23/12,A42,Inputs_Summary!$B$24*12,Inputs_Summary!$B$22),0)</f>
        <v>-152.10382397611326</v>
      </c>
      <c r="D43" s="2">
        <f>IF(A43&lt;=Inputs_Summary!$B$24*12,IPMT(Inputs_Summary!$B$23/12,A42,Inputs_Summary!$B$24*12,Inputs_Summary!$B$22),0)</f>
        <v>-60.027206502037231</v>
      </c>
      <c r="E43" s="2">
        <f>IF(A43&lt;=Inputs_Summary!$B$24*12,E42+C43,0)</f>
        <v>14125.628039368001</v>
      </c>
    </row>
    <row r="44" spans="1:5" x14ac:dyDescent="0.25">
      <c r="A44">
        <v>43</v>
      </c>
      <c r="B44" s="2">
        <f>IF(A44&lt;=Inputs_Summary!$B$24*12,PMT(Inputs_Summary!$B$23/12,Inputs_Summary!$B$24*12,Inputs_Summary!$B$22),0)</f>
        <v>-212.13103047815048</v>
      </c>
      <c r="C44" s="2">
        <f>IF(A44&lt;=Inputs_Summary!$B$24*12,PPMT(Inputs_Summary!$B$23/12,A43,Inputs_Summary!$B$24*12,Inputs_Summary!$B$22),0)</f>
        <v>-152.73758990934707</v>
      </c>
      <c r="D44" s="2">
        <f>IF(A44&lt;=Inputs_Summary!$B$24*12,IPMT(Inputs_Summary!$B$23/12,A43,Inputs_Summary!$B$24*12,Inputs_Summary!$B$22),0)</f>
        <v>-59.393440568803427</v>
      </c>
      <c r="E44" s="2">
        <f>IF(A44&lt;=Inputs_Summary!$B$24*12,E43+C44,0)</f>
        <v>13972.890449458653</v>
      </c>
    </row>
    <row r="45" spans="1:5" x14ac:dyDescent="0.25">
      <c r="A45">
        <v>44</v>
      </c>
      <c r="B45" s="2">
        <f>IF(A45&lt;=Inputs_Summary!$B$24*12,PMT(Inputs_Summary!$B$23/12,Inputs_Summary!$B$24*12,Inputs_Summary!$B$22),0)</f>
        <v>-212.13103047815048</v>
      </c>
      <c r="C45" s="2">
        <f>IF(A45&lt;=Inputs_Summary!$B$24*12,PPMT(Inputs_Summary!$B$23/12,A44,Inputs_Summary!$B$24*12,Inputs_Summary!$B$22),0)</f>
        <v>-153.37399653396929</v>
      </c>
      <c r="D45" s="2">
        <f>IF(A45&lt;=Inputs_Summary!$B$24*12,IPMT(Inputs_Summary!$B$23/12,A44,Inputs_Summary!$B$24*12,Inputs_Summary!$B$22),0)</f>
        <v>-58.757033944181153</v>
      </c>
      <c r="E45" s="2">
        <f>IF(A45&lt;=Inputs_Summary!$B$24*12,E44+C45,0)</f>
        <v>13819.516452924683</v>
      </c>
    </row>
    <row r="46" spans="1:5" x14ac:dyDescent="0.25">
      <c r="A46">
        <v>45</v>
      </c>
      <c r="B46" s="2">
        <f>IF(A46&lt;=Inputs_Summary!$B$24*12,PMT(Inputs_Summary!$B$23/12,Inputs_Summary!$B$24*12,Inputs_Summary!$B$22),0)</f>
        <v>-212.13103047815048</v>
      </c>
      <c r="C46" s="2">
        <f>IF(A46&lt;=Inputs_Summary!$B$24*12,PPMT(Inputs_Summary!$B$23/12,A45,Inputs_Summary!$B$24*12,Inputs_Summary!$B$22),0)</f>
        <v>-154.01305485286085</v>
      </c>
      <c r="D46" s="2">
        <f>IF(A46&lt;=Inputs_Summary!$B$24*12,IPMT(Inputs_Summary!$B$23/12,A45,Inputs_Summary!$B$24*12,Inputs_Summary!$B$22),0)</f>
        <v>-58.117975625289624</v>
      </c>
      <c r="E46" s="2">
        <f>IF(A46&lt;=Inputs_Summary!$B$24*12,E45+C46,0)</f>
        <v>13665.503398071822</v>
      </c>
    </row>
    <row r="47" spans="1:5" x14ac:dyDescent="0.25">
      <c r="A47">
        <v>46</v>
      </c>
      <c r="B47" s="2">
        <f>IF(A47&lt;=Inputs_Summary!$B$24*12,PMT(Inputs_Summary!$B$23/12,Inputs_Summary!$B$24*12,Inputs_Summary!$B$22),0)</f>
        <v>-212.13103047815048</v>
      </c>
      <c r="C47" s="2">
        <f>IF(A47&lt;=Inputs_Summary!$B$24*12,PPMT(Inputs_Summary!$B$23/12,A46,Inputs_Summary!$B$24*12,Inputs_Summary!$B$22),0)</f>
        <v>-154.6547759147478</v>
      </c>
      <c r="D47" s="2">
        <f>IF(A47&lt;=Inputs_Summary!$B$24*12,IPMT(Inputs_Summary!$B$23/12,A46,Inputs_Summary!$B$24*12,Inputs_Summary!$B$22),0)</f>
        <v>-57.476254563402698</v>
      </c>
      <c r="E47" s="2">
        <f>IF(A47&lt;=Inputs_Summary!$B$24*12,E46+C47,0)</f>
        <v>13510.848622157075</v>
      </c>
    </row>
    <row r="48" spans="1:5" x14ac:dyDescent="0.25">
      <c r="A48">
        <v>47</v>
      </c>
      <c r="B48" s="2">
        <f>IF(A48&lt;=Inputs_Summary!$B$24*12,PMT(Inputs_Summary!$B$23/12,Inputs_Summary!$B$24*12,Inputs_Summary!$B$22),0)</f>
        <v>-212.13103047815048</v>
      </c>
      <c r="C48" s="2">
        <f>IF(A48&lt;=Inputs_Summary!$B$24*12,PPMT(Inputs_Summary!$B$23/12,A47,Inputs_Summary!$B$24*12,Inputs_Summary!$B$22),0)</f>
        <v>-155.29917081439257</v>
      </c>
      <c r="D48" s="2">
        <f>IF(A48&lt;=Inputs_Summary!$B$24*12,IPMT(Inputs_Summary!$B$23/12,A47,Inputs_Summary!$B$24*12,Inputs_Summary!$B$22),0)</f>
        <v>-56.831859663757911</v>
      </c>
      <c r="E48" s="2">
        <f>IF(A48&lt;=Inputs_Summary!$B$24*12,E47+C48,0)</f>
        <v>13355.549451342682</v>
      </c>
    </row>
    <row r="49" spans="1:5" x14ac:dyDescent="0.25">
      <c r="A49">
        <v>48</v>
      </c>
      <c r="B49" s="2">
        <f>IF(A49&lt;=Inputs_Summary!$B$24*12,PMT(Inputs_Summary!$B$23/12,Inputs_Summary!$B$24*12,Inputs_Summary!$B$22),0)</f>
        <v>-212.13103047815048</v>
      </c>
      <c r="C49" s="2">
        <f>IF(A49&lt;=Inputs_Summary!$B$24*12,PPMT(Inputs_Summary!$B$23/12,A48,Inputs_Summary!$B$24*12,Inputs_Summary!$B$22),0)</f>
        <v>-155.94625069278587</v>
      </c>
      <c r="D49" s="2">
        <f>IF(A49&lt;=Inputs_Summary!$B$24*12,IPMT(Inputs_Summary!$B$23/12,A48,Inputs_Summary!$B$24*12,Inputs_Summary!$B$22),0)</f>
        <v>-56.184779785364618</v>
      </c>
      <c r="E49" s="2">
        <f>IF(A49&lt;=Inputs_Summary!$B$24*12,E48+C49,0)</f>
        <v>13199.603200649895</v>
      </c>
    </row>
    <row r="50" spans="1:5" x14ac:dyDescent="0.25">
      <c r="A50">
        <v>49</v>
      </c>
      <c r="B50" s="2">
        <f>IF(A50&lt;=Inputs_Summary!$B$24*12,PMT(Inputs_Summary!$B$23/12,Inputs_Summary!$B$24*12,Inputs_Summary!$B$22),0)</f>
        <v>-212.13103047815048</v>
      </c>
      <c r="C50" s="2">
        <f>IF(A50&lt;=Inputs_Summary!$B$24*12,PPMT(Inputs_Summary!$B$23/12,A49,Inputs_Summary!$B$24*12,Inputs_Summary!$B$22),0)</f>
        <v>-156.59602673733917</v>
      </c>
      <c r="D50" s="2">
        <f>IF(A50&lt;=Inputs_Summary!$B$24*12,IPMT(Inputs_Summary!$B$23/12,A49,Inputs_Summary!$B$24*12,Inputs_Summary!$B$22),0)</f>
        <v>-55.535003740811341</v>
      </c>
      <c r="E50" s="2">
        <f>IF(A50&lt;=Inputs_Summary!$B$24*12,E49+C50,0)</f>
        <v>13043.007173912556</v>
      </c>
    </row>
    <row r="51" spans="1:5" x14ac:dyDescent="0.25">
      <c r="A51">
        <v>50</v>
      </c>
      <c r="B51" s="2">
        <f>IF(A51&lt;=Inputs_Summary!$B$24*12,PMT(Inputs_Summary!$B$23/12,Inputs_Summary!$B$24*12,Inputs_Summary!$B$22),0)</f>
        <v>-212.13103047815048</v>
      </c>
      <c r="C51" s="2">
        <f>IF(A51&lt;=Inputs_Summary!$B$24*12,PPMT(Inputs_Summary!$B$23/12,A50,Inputs_Summary!$B$24*12,Inputs_Summary!$B$22),0)</f>
        <v>-157.24851018207806</v>
      </c>
      <c r="D51" s="2">
        <f>IF(A51&lt;=Inputs_Summary!$B$24*12,IPMT(Inputs_Summary!$B$23/12,A50,Inputs_Summary!$B$24*12,Inputs_Summary!$B$22),0)</f>
        <v>-54.882520296072421</v>
      </c>
      <c r="E51" s="2">
        <f>IF(A51&lt;=Inputs_Summary!$B$24*12,E50+C51,0)</f>
        <v>12885.758663730478</v>
      </c>
    </row>
    <row r="52" spans="1:5" x14ac:dyDescent="0.25">
      <c r="A52">
        <v>51</v>
      </c>
      <c r="B52" s="2">
        <f>IF(A52&lt;=Inputs_Summary!$B$24*12,PMT(Inputs_Summary!$B$23/12,Inputs_Summary!$B$24*12,Inputs_Summary!$B$22),0)</f>
        <v>-212.13103047815048</v>
      </c>
      <c r="C52" s="2">
        <f>IF(A52&lt;=Inputs_Summary!$B$24*12,PPMT(Inputs_Summary!$B$23/12,A51,Inputs_Summary!$B$24*12,Inputs_Summary!$B$22),0)</f>
        <v>-157.90371230783671</v>
      </c>
      <c r="D52" s="2">
        <f>IF(A52&lt;=Inputs_Summary!$B$24*12,IPMT(Inputs_Summary!$B$23/12,A51,Inputs_Summary!$B$24*12,Inputs_Summary!$B$22),0)</f>
        <v>-54.227318170313765</v>
      </c>
      <c r="E52" s="2">
        <f>IF(A52&lt;=Inputs_Summary!$B$24*12,E51+C52,0)</f>
        <v>12727.854951422642</v>
      </c>
    </row>
    <row r="53" spans="1:5" x14ac:dyDescent="0.25">
      <c r="A53">
        <v>52</v>
      </c>
      <c r="B53" s="2">
        <f>IF(A53&lt;=Inputs_Summary!$B$24*12,PMT(Inputs_Summary!$B$23/12,Inputs_Summary!$B$24*12,Inputs_Summary!$B$22),0)</f>
        <v>-212.13103047815048</v>
      </c>
      <c r="C53" s="2">
        <f>IF(A53&lt;=Inputs_Summary!$B$24*12,PPMT(Inputs_Summary!$B$23/12,A52,Inputs_Summary!$B$24*12,Inputs_Summary!$B$22),0)</f>
        <v>-158.56164444245272</v>
      </c>
      <c r="D53" s="2">
        <f>IF(A53&lt;=Inputs_Summary!$B$24*12,IPMT(Inputs_Summary!$B$23/12,A52,Inputs_Summary!$B$24*12,Inputs_Summary!$B$22),0)</f>
        <v>-53.569386035697782</v>
      </c>
      <c r="E53" s="2">
        <f>IF(A53&lt;=Inputs_Summary!$B$24*12,E52+C53,0)</f>
        <v>12569.293306980189</v>
      </c>
    </row>
    <row r="54" spans="1:5" x14ac:dyDescent="0.25">
      <c r="A54">
        <v>53</v>
      </c>
      <c r="B54" s="2">
        <f>IF(A54&lt;=Inputs_Summary!$B$24*12,PMT(Inputs_Summary!$B$23/12,Inputs_Summary!$B$24*12,Inputs_Summary!$B$22),0)</f>
        <v>-212.13103047815048</v>
      </c>
      <c r="C54" s="2">
        <f>IF(A54&lt;=Inputs_Summary!$B$24*12,PPMT(Inputs_Summary!$B$23/12,A53,Inputs_Summary!$B$24*12,Inputs_Summary!$B$22),0)</f>
        <v>-159.2223179609629</v>
      </c>
      <c r="D54" s="2">
        <f>IF(A54&lt;=Inputs_Summary!$B$24*12,IPMT(Inputs_Summary!$B$23/12,A53,Inputs_Summary!$B$24*12,Inputs_Summary!$B$22),0)</f>
        <v>-52.908712517187553</v>
      </c>
      <c r="E54" s="2">
        <f>IF(A54&lt;=Inputs_Summary!$B$24*12,E53+C54,0)</f>
        <v>12410.070989019227</v>
      </c>
    </row>
    <row r="55" spans="1:5" x14ac:dyDescent="0.25">
      <c r="A55">
        <v>54</v>
      </c>
      <c r="B55" s="2">
        <f>IF(A55&lt;=Inputs_Summary!$B$24*12,PMT(Inputs_Summary!$B$23/12,Inputs_Summary!$B$24*12,Inputs_Summary!$B$22),0)</f>
        <v>-212.13103047815048</v>
      </c>
      <c r="C55" s="2">
        <f>IF(A55&lt;=Inputs_Summary!$B$24*12,PPMT(Inputs_Summary!$B$23/12,A54,Inputs_Summary!$B$24*12,Inputs_Summary!$B$22),0)</f>
        <v>-159.88574428580026</v>
      </c>
      <c r="D55" s="2">
        <f>IF(A55&lt;=Inputs_Summary!$B$24*12,IPMT(Inputs_Summary!$B$23/12,A54,Inputs_Summary!$B$24*12,Inputs_Summary!$B$22),0)</f>
        <v>-52.245286192350214</v>
      </c>
      <c r="E55" s="2">
        <f>IF(A55&lt;=Inputs_Summary!$B$24*12,E54+C55,0)</f>
        <v>12250.185244733426</v>
      </c>
    </row>
    <row r="56" spans="1:5" x14ac:dyDescent="0.25">
      <c r="A56">
        <v>55</v>
      </c>
      <c r="B56" s="2">
        <f>IF(A56&lt;=Inputs_Summary!$B$24*12,PMT(Inputs_Summary!$B$23/12,Inputs_Summary!$B$24*12,Inputs_Summary!$B$22),0)</f>
        <v>-212.13103047815048</v>
      </c>
      <c r="C56" s="2">
        <f>IF(A56&lt;=Inputs_Summary!$B$24*12,PPMT(Inputs_Summary!$B$23/12,A55,Inputs_Summary!$B$24*12,Inputs_Summary!$B$22),0)</f>
        <v>-160.55193488699112</v>
      </c>
      <c r="D56" s="2">
        <f>IF(A56&lt;=Inputs_Summary!$B$24*12,IPMT(Inputs_Summary!$B$23/12,A55,Inputs_Summary!$B$24*12,Inputs_Summary!$B$22),0)</f>
        <v>-51.579095591159373</v>
      </c>
      <c r="E56" s="2">
        <f>IF(A56&lt;=Inputs_Summary!$B$24*12,E55+C56,0)</f>
        <v>12089.633309846435</v>
      </c>
    </row>
    <row r="57" spans="1:5" x14ac:dyDescent="0.25">
      <c r="A57">
        <v>56</v>
      </c>
      <c r="B57" s="2">
        <f>IF(A57&lt;=Inputs_Summary!$B$24*12,PMT(Inputs_Summary!$B$23/12,Inputs_Summary!$B$24*12,Inputs_Summary!$B$22),0)</f>
        <v>-212.13103047815048</v>
      </c>
      <c r="C57" s="2">
        <f>IF(A57&lt;=Inputs_Summary!$B$24*12,PPMT(Inputs_Summary!$B$23/12,A56,Inputs_Summary!$B$24*12,Inputs_Summary!$B$22),0)</f>
        <v>-161.22090128235357</v>
      </c>
      <c r="D57" s="2">
        <f>IF(A57&lt;=Inputs_Summary!$B$24*12,IPMT(Inputs_Summary!$B$23/12,A56,Inputs_Summary!$B$24*12,Inputs_Summary!$B$22),0)</f>
        <v>-50.910129195796905</v>
      </c>
      <c r="E57" s="2">
        <f>IF(A57&lt;=Inputs_Summary!$B$24*12,E56+C57,0)</f>
        <v>11928.412408564081</v>
      </c>
    </row>
    <row r="58" spans="1:5" x14ac:dyDescent="0.25">
      <c r="A58">
        <v>57</v>
      </c>
      <c r="B58" s="2">
        <f>IF(A58&lt;=Inputs_Summary!$B$24*12,PMT(Inputs_Summary!$B$23/12,Inputs_Summary!$B$24*12,Inputs_Summary!$B$22),0)</f>
        <v>-212.13103047815048</v>
      </c>
      <c r="C58" s="2">
        <f>IF(A58&lt;=Inputs_Summary!$B$24*12,PPMT(Inputs_Summary!$B$23/12,A57,Inputs_Summary!$B$24*12,Inputs_Summary!$B$22),0)</f>
        <v>-161.8926550376967</v>
      </c>
      <c r="D58" s="2">
        <f>IF(A58&lt;=Inputs_Summary!$B$24*12,IPMT(Inputs_Summary!$B$23/12,A57,Inputs_Summary!$B$24*12,Inputs_Summary!$B$22),0)</f>
        <v>-50.238375440453765</v>
      </c>
      <c r="E58" s="2">
        <f>IF(A58&lt;=Inputs_Summary!$B$24*12,E57+C58,0)</f>
        <v>11766.519753526385</v>
      </c>
    </row>
    <row r="59" spans="1:5" x14ac:dyDescent="0.25">
      <c r="A59">
        <v>58</v>
      </c>
      <c r="B59" s="2">
        <f>IF(A59&lt;=Inputs_Summary!$B$24*12,PMT(Inputs_Summary!$B$23/12,Inputs_Summary!$B$24*12,Inputs_Summary!$B$22),0)</f>
        <v>-212.13103047815048</v>
      </c>
      <c r="C59" s="2">
        <f>IF(A59&lt;=Inputs_Summary!$B$24*12,PPMT(Inputs_Summary!$B$23/12,A58,Inputs_Summary!$B$24*12,Inputs_Summary!$B$22),0)</f>
        <v>-162.56720776702045</v>
      </c>
      <c r="D59" s="2">
        <f>IF(A59&lt;=Inputs_Summary!$B$24*12,IPMT(Inputs_Summary!$B$23/12,A58,Inputs_Summary!$B$24*12,Inputs_Summary!$B$22),0)</f>
        <v>-49.563822711130037</v>
      </c>
      <c r="E59" s="2">
        <f>IF(A59&lt;=Inputs_Summary!$B$24*12,E58+C59,0)</f>
        <v>11603.952545759365</v>
      </c>
    </row>
    <row r="60" spans="1:5" x14ac:dyDescent="0.25">
      <c r="A60">
        <v>59</v>
      </c>
      <c r="B60" s="2">
        <f>IF(A60&lt;=Inputs_Summary!$B$24*12,PMT(Inputs_Summary!$B$23/12,Inputs_Summary!$B$24*12,Inputs_Summary!$B$22),0)</f>
        <v>-212.13103047815048</v>
      </c>
      <c r="C60" s="2">
        <f>IF(A60&lt;=Inputs_Summary!$B$24*12,PPMT(Inputs_Summary!$B$23/12,A59,Inputs_Summary!$B$24*12,Inputs_Summary!$B$22),0)</f>
        <v>-163.24457113271637</v>
      </c>
      <c r="D60" s="2">
        <f>IF(A60&lt;=Inputs_Summary!$B$24*12,IPMT(Inputs_Summary!$B$23/12,A59,Inputs_Summary!$B$24*12,Inputs_Summary!$B$22),0)</f>
        <v>-48.886459345434126</v>
      </c>
      <c r="E60" s="2">
        <f>IF(A60&lt;=Inputs_Summary!$B$24*12,E59+C60,0)</f>
        <v>11440.707974626648</v>
      </c>
    </row>
    <row r="61" spans="1:5" x14ac:dyDescent="0.25">
      <c r="A61">
        <v>60</v>
      </c>
      <c r="B61" s="2">
        <f>IF(A61&lt;=Inputs_Summary!$B$24*12,PMT(Inputs_Summary!$B$23/12,Inputs_Summary!$B$24*12,Inputs_Summary!$B$22),0)</f>
        <v>-212.13103047815048</v>
      </c>
      <c r="C61" s="2">
        <f>IF(A61&lt;=Inputs_Summary!$B$24*12,PPMT(Inputs_Summary!$B$23/12,A60,Inputs_Summary!$B$24*12,Inputs_Summary!$B$22),0)</f>
        <v>-163.92475684576934</v>
      </c>
      <c r="D61" s="2">
        <f>IF(A61&lt;=Inputs_Summary!$B$24*12,IPMT(Inputs_Summary!$B$23/12,A60,Inputs_Summary!$B$24*12,Inputs_Summary!$B$22),0)</f>
        <v>-48.206273632381141</v>
      </c>
      <c r="E61" s="2">
        <f>IF(A61&lt;=Inputs_Summary!$B$24*12,E60+C61,0)</f>
        <v>11276.78321778088</v>
      </c>
    </row>
    <row r="62" spans="1:5" x14ac:dyDescent="0.25">
      <c r="A62">
        <v>61</v>
      </c>
      <c r="B62" s="2">
        <f>IF(A62&lt;=Inputs_Summary!$B$24*12,PMT(Inputs_Summary!$B$23/12,Inputs_Summary!$B$24*12,Inputs_Summary!$B$22),0)</f>
        <v>-212.13103047815048</v>
      </c>
      <c r="C62" s="2">
        <f>IF(A62&lt;=Inputs_Summary!$B$24*12,PPMT(Inputs_Summary!$B$23/12,A61,Inputs_Summary!$B$24*12,Inputs_Summary!$B$22),0)</f>
        <v>-164.60777666596005</v>
      </c>
      <c r="D62" s="2">
        <f>IF(A62&lt;=Inputs_Summary!$B$24*12,IPMT(Inputs_Summary!$B$23/12,A61,Inputs_Summary!$B$24*12,Inputs_Summary!$B$22),0)</f>
        <v>-47.523253812190433</v>
      </c>
      <c r="E62" s="2">
        <f>IF(A62&lt;=Inputs_Summary!$B$24*12,E61+C62,0)</f>
        <v>11112.17544111492</v>
      </c>
    </row>
    <row r="63" spans="1:5" x14ac:dyDescent="0.25">
      <c r="A63">
        <v>62</v>
      </c>
      <c r="B63" s="2">
        <f>IF(A63&lt;=Inputs_Summary!$B$24*12,PMT(Inputs_Summary!$B$23/12,Inputs_Summary!$B$24*12,Inputs_Summary!$B$22),0)</f>
        <v>-212.13103047815048</v>
      </c>
      <c r="C63" s="2">
        <f>IF(A63&lt;=Inputs_Summary!$B$24*12,PPMT(Inputs_Summary!$B$23/12,A62,Inputs_Summary!$B$24*12,Inputs_Summary!$B$22),0)</f>
        <v>-165.2936424020682</v>
      </c>
      <c r="D63" s="2">
        <f>IF(A63&lt;=Inputs_Summary!$B$24*12,IPMT(Inputs_Summary!$B$23/12,A62,Inputs_Summary!$B$24*12,Inputs_Summary!$B$22),0)</f>
        <v>-46.837388076082263</v>
      </c>
      <c r="E63" s="2">
        <f>IF(A63&lt;=Inputs_Summary!$B$24*12,E62+C63,0)</f>
        <v>10946.881798712851</v>
      </c>
    </row>
    <row r="64" spans="1:5" x14ac:dyDescent="0.25">
      <c r="A64">
        <v>63</v>
      </c>
      <c r="B64" s="2">
        <f>IF(A64&lt;=Inputs_Summary!$B$24*12,PMT(Inputs_Summary!$B$23/12,Inputs_Summary!$B$24*12,Inputs_Summary!$B$22),0)</f>
        <v>-212.13103047815048</v>
      </c>
      <c r="C64" s="2">
        <f>IF(A64&lt;=Inputs_Summary!$B$24*12,PPMT(Inputs_Summary!$B$23/12,A63,Inputs_Summary!$B$24*12,Inputs_Summary!$B$22),0)</f>
        <v>-165.98236591207683</v>
      </c>
      <c r="D64" s="2">
        <f>IF(A64&lt;=Inputs_Summary!$B$24*12,IPMT(Inputs_Summary!$B$23/12,A63,Inputs_Summary!$B$24*12,Inputs_Summary!$B$22),0)</f>
        <v>-46.148664566073649</v>
      </c>
      <c r="E64" s="2">
        <f>IF(A64&lt;=Inputs_Summary!$B$24*12,E63+C64,0)</f>
        <v>10780.899432800774</v>
      </c>
    </row>
    <row r="65" spans="1:5" x14ac:dyDescent="0.25">
      <c r="A65">
        <v>64</v>
      </c>
      <c r="B65" s="2">
        <f>IF(A65&lt;=Inputs_Summary!$B$24*12,PMT(Inputs_Summary!$B$23/12,Inputs_Summary!$B$24*12,Inputs_Summary!$B$22),0)</f>
        <v>-212.13103047815048</v>
      </c>
      <c r="C65" s="2">
        <f>IF(A65&lt;=Inputs_Summary!$B$24*12,PPMT(Inputs_Summary!$B$23/12,A64,Inputs_Summary!$B$24*12,Inputs_Summary!$B$22),0)</f>
        <v>-166.67395910337714</v>
      </c>
      <c r="D65" s="2">
        <f>IF(A65&lt;=Inputs_Summary!$B$24*12,IPMT(Inputs_Summary!$B$23/12,A64,Inputs_Summary!$B$24*12,Inputs_Summary!$B$22),0)</f>
        <v>-45.457071374773335</v>
      </c>
      <c r="E65" s="2">
        <f>IF(A65&lt;=Inputs_Summary!$B$24*12,E64+C65,0)</f>
        <v>10614.225473697397</v>
      </c>
    </row>
    <row r="66" spans="1:5" x14ac:dyDescent="0.25">
      <c r="A66">
        <v>65</v>
      </c>
      <c r="B66" s="2">
        <f>IF(A66&lt;=Inputs_Summary!$B$24*12,PMT(Inputs_Summary!$B$23/12,Inputs_Summary!$B$24*12,Inputs_Summary!$B$22),0)</f>
        <v>-212.13103047815048</v>
      </c>
      <c r="C66" s="2">
        <f>IF(A66&lt;=Inputs_Summary!$B$24*12,PPMT(Inputs_Summary!$B$23/12,A65,Inputs_Summary!$B$24*12,Inputs_Summary!$B$22),0)</f>
        <v>-167.36843393297454</v>
      </c>
      <c r="D66" s="2">
        <f>IF(A66&lt;=Inputs_Summary!$B$24*12,IPMT(Inputs_Summary!$B$23/12,A65,Inputs_Summary!$B$24*12,Inputs_Summary!$B$22),0)</f>
        <v>-44.762596545175924</v>
      </c>
      <c r="E66" s="2">
        <f>IF(A66&lt;=Inputs_Summary!$B$24*12,E65+C66,0)</f>
        <v>10446.857039764423</v>
      </c>
    </row>
    <row r="67" spans="1:5" x14ac:dyDescent="0.25">
      <c r="A67">
        <v>66</v>
      </c>
      <c r="B67" s="2">
        <f>IF(A67&lt;=Inputs_Summary!$B$24*12,PMT(Inputs_Summary!$B$23/12,Inputs_Summary!$B$24*12,Inputs_Summary!$B$22),0)</f>
        <v>-212.13103047815048</v>
      </c>
      <c r="C67" s="2">
        <f>IF(A67&lt;=Inputs_Summary!$B$24*12,PPMT(Inputs_Summary!$B$23/12,A66,Inputs_Summary!$B$24*12,Inputs_Summary!$B$22),0)</f>
        <v>-168.06580240769529</v>
      </c>
      <c r="D67" s="2">
        <f>IF(A67&lt;=Inputs_Summary!$B$24*12,IPMT(Inputs_Summary!$B$23/12,A66,Inputs_Summary!$B$24*12,Inputs_Summary!$B$22),0)</f>
        <v>-44.065228070455206</v>
      </c>
      <c r="E67" s="2">
        <f>IF(A67&lt;=Inputs_Summary!$B$24*12,E66+C67,0)</f>
        <v>10278.791237356729</v>
      </c>
    </row>
    <row r="68" spans="1:5" x14ac:dyDescent="0.25">
      <c r="A68">
        <v>67</v>
      </c>
      <c r="B68" s="2">
        <f>IF(A68&lt;=Inputs_Summary!$B$24*12,PMT(Inputs_Summary!$B$23/12,Inputs_Summary!$B$24*12,Inputs_Summary!$B$22),0)</f>
        <v>-212.13103047815048</v>
      </c>
      <c r="C68" s="2">
        <f>IF(A68&lt;=Inputs_Summary!$B$24*12,PPMT(Inputs_Summary!$B$23/12,A67,Inputs_Summary!$B$24*12,Inputs_Summary!$B$22),0)</f>
        <v>-168.766076584394</v>
      </c>
      <c r="D68" s="2">
        <f>IF(A68&lt;=Inputs_Summary!$B$24*12,IPMT(Inputs_Summary!$B$23/12,A67,Inputs_Summary!$B$24*12,Inputs_Summary!$B$22),0)</f>
        <v>-43.364953893756464</v>
      </c>
      <c r="E68" s="2">
        <f>IF(A68&lt;=Inputs_Summary!$B$24*12,E67+C68,0)</f>
        <v>10110.025160772335</v>
      </c>
    </row>
    <row r="69" spans="1:5" x14ac:dyDescent="0.25">
      <c r="A69">
        <v>68</v>
      </c>
      <c r="B69" s="2">
        <f>IF(A69&lt;=Inputs_Summary!$B$24*12,PMT(Inputs_Summary!$B$23/12,Inputs_Summary!$B$24*12,Inputs_Summary!$B$22),0)</f>
        <v>-212.13103047815048</v>
      </c>
      <c r="C69" s="2">
        <f>IF(A69&lt;=Inputs_Summary!$B$24*12,PPMT(Inputs_Summary!$B$23/12,A68,Inputs_Summary!$B$24*12,Inputs_Summary!$B$22),0)</f>
        <v>-169.46926857016228</v>
      </c>
      <c r="D69" s="2">
        <f>IF(A69&lt;=Inputs_Summary!$B$24*12,IPMT(Inputs_Summary!$B$23/12,A68,Inputs_Summary!$B$24*12,Inputs_Summary!$B$22),0)</f>
        <v>-42.661761907988158</v>
      </c>
      <c r="E69" s="2">
        <f>IF(A69&lt;=Inputs_Summary!$B$24*12,E68+C69,0)</f>
        <v>9940.5558922021719</v>
      </c>
    </row>
    <row r="70" spans="1:5" x14ac:dyDescent="0.25">
      <c r="A70">
        <v>69</v>
      </c>
      <c r="B70" s="2">
        <f>IF(A70&lt;=Inputs_Summary!$B$24*12,PMT(Inputs_Summary!$B$23/12,Inputs_Summary!$B$24*12,Inputs_Summary!$B$22),0)</f>
        <v>-212.13103047815048</v>
      </c>
      <c r="C70" s="2">
        <f>IF(A70&lt;=Inputs_Summary!$B$24*12,PPMT(Inputs_Summary!$B$23/12,A69,Inputs_Summary!$B$24*12,Inputs_Summary!$B$22),0)</f>
        <v>-170.17539052253798</v>
      </c>
      <c r="D70" s="2">
        <f>IF(A70&lt;=Inputs_Summary!$B$24*12,IPMT(Inputs_Summary!$B$23/12,A69,Inputs_Summary!$B$24*12,Inputs_Summary!$B$22),0)</f>
        <v>-41.955639955612483</v>
      </c>
      <c r="E70" s="2">
        <f>IF(A70&lt;=Inputs_Summary!$B$24*12,E69+C70,0)</f>
        <v>9770.3805016796341</v>
      </c>
    </row>
    <row r="71" spans="1:5" x14ac:dyDescent="0.25">
      <c r="A71">
        <v>70</v>
      </c>
      <c r="B71" s="2">
        <f>IF(A71&lt;=Inputs_Summary!$B$24*12,PMT(Inputs_Summary!$B$23/12,Inputs_Summary!$B$24*12,Inputs_Summary!$B$22),0)</f>
        <v>-212.13103047815048</v>
      </c>
      <c r="C71" s="2">
        <f>IF(A71&lt;=Inputs_Summary!$B$24*12,PPMT(Inputs_Summary!$B$23/12,A70,Inputs_Summary!$B$24*12,Inputs_Summary!$B$22),0)</f>
        <v>-170.88445464971525</v>
      </c>
      <c r="D71" s="2">
        <f>IF(A71&lt;=Inputs_Summary!$B$24*12,IPMT(Inputs_Summary!$B$23/12,A70,Inputs_Summary!$B$24*12,Inputs_Summary!$B$22),0)</f>
        <v>-41.24657582843524</v>
      </c>
      <c r="E71" s="2">
        <f>IF(A71&lt;=Inputs_Summary!$B$24*12,E70+C71,0)</f>
        <v>9599.4960470299193</v>
      </c>
    </row>
    <row r="72" spans="1:5" x14ac:dyDescent="0.25">
      <c r="A72">
        <v>71</v>
      </c>
      <c r="B72" s="2">
        <f>IF(A72&lt;=Inputs_Summary!$B$24*12,PMT(Inputs_Summary!$B$23/12,Inputs_Summary!$B$24*12,Inputs_Summary!$B$22),0)</f>
        <v>-212.13103047815048</v>
      </c>
      <c r="C72" s="2">
        <f>IF(A72&lt;=Inputs_Summary!$B$24*12,PPMT(Inputs_Summary!$B$23/12,A71,Inputs_Summary!$B$24*12,Inputs_Summary!$B$22),0)</f>
        <v>-171.59647321075573</v>
      </c>
      <c r="D72" s="2">
        <f>IF(A72&lt;=Inputs_Summary!$B$24*12,IPMT(Inputs_Summary!$B$23/12,A71,Inputs_Summary!$B$24*12,Inputs_Summary!$B$22),0)</f>
        <v>-40.53455726739476</v>
      </c>
      <c r="E72" s="2">
        <f>IF(A72&lt;=Inputs_Summary!$B$24*12,E71+C72,0)</f>
        <v>9427.8995738191643</v>
      </c>
    </row>
    <row r="73" spans="1:5" x14ac:dyDescent="0.25">
      <c r="A73">
        <v>72</v>
      </c>
      <c r="B73" s="2">
        <f>IF(A73&lt;=Inputs_Summary!$B$24*12,PMT(Inputs_Summary!$B$23/12,Inputs_Summary!$B$24*12,Inputs_Summary!$B$22),0)</f>
        <v>-212.13103047815048</v>
      </c>
      <c r="C73" s="2">
        <f>IF(A73&lt;=Inputs_Summary!$B$24*12,PPMT(Inputs_Summary!$B$23/12,A72,Inputs_Summary!$B$24*12,Inputs_Summary!$B$22),0)</f>
        <v>-172.31145851580052</v>
      </c>
      <c r="D73" s="2">
        <f>IF(A73&lt;=Inputs_Summary!$B$24*12,IPMT(Inputs_Summary!$B$23/12,A72,Inputs_Summary!$B$24*12,Inputs_Summary!$B$22),0)</f>
        <v>-39.819571962349954</v>
      </c>
      <c r="E73" s="2">
        <f>IF(A73&lt;=Inputs_Summary!$B$24*12,E72+C73,0)</f>
        <v>9255.5881153033642</v>
      </c>
    </row>
    <row r="74" spans="1:5" x14ac:dyDescent="0.25">
      <c r="A74">
        <v>73</v>
      </c>
      <c r="B74" s="2">
        <f>IF(A74&lt;=Inputs_Summary!$B$24*12,PMT(Inputs_Summary!$B$23/12,Inputs_Summary!$B$24*12,Inputs_Summary!$B$22),0)</f>
        <v>-212.13103047815048</v>
      </c>
      <c r="C74" s="2">
        <f>IF(A74&lt;=Inputs_Summary!$B$24*12,PPMT(Inputs_Summary!$B$23/12,A73,Inputs_Summary!$B$24*12,Inputs_Summary!$B$22),0)</f>
        <v>-173.02942292628305</v>
      </c>
      <c r="D74" s="2">
        <f>IF(A74&lt;=Inputs_Summary!$B$24*12,IPMT(Inputs_Summary!$B$23/12,A73,Inputs_Summary!$B$24*12,Inputs_Summary!$B$22),0)</f>
        <v>-39.101607551867438</v>
      </c>
      <c r="E74" s="2">
        <f>IF(A74&lt;=Inputs_Summary!$B$24*12,E73+C74,0)</f>
        <v>9082.5586923770807</v>
      </c>
    </row>
    <row r="75" spans="1:5" x14ac:dyDescent="0.25">
      <c r="A75">
        <v>74</v>
      </c>
      <c r="B75" s="2">
        <f>IF(A75&lt;=Inputs_Summary!$B$24*12,PMT(Inputs_Summary!$B$23/12,Inputs_Summary!$B$24*12,Inputs_Summary!$B$22),0)</f>
        <v>-212.13103047815048</v>
      </c>
      <c r="C75" s="2">
        <f>IF(A75&lt;=Inputs_Summary!$B$24*12,PPMT(Inputs_Summary!$B$23/12,A74,Inputs_Summary!$B$24*12,Inputs_Summary!$B$22),0)</f>
        <v>-173.75037885514254</v>
      </c>
      <c r="D75" s="2">
        <f>IF(A75&lt;=Inputs_Summary!$B$24*12,IPMT(Inputs_Summary!$B$23/12,A74,Inputs_Summary!$B$24*12,Inputs_Summary!$B$22),0)</f>
        <v>-38.380651623007928</v>
      </c>
      <c r="E75" s="2">
        <f>IF(A75&lt;=Inputs_Summary!$B$24*12,E74+C75,0)</f>
        <v>8908.8083135219385</v>
      </c>
    </row>
    <row r="76" spans="1:5" x14ac:dyDescent="0.25">
      <c r="A76">
        <v>75</v>
      </c>
      <c r="B76" s="2">
        <f>IF(A76&lt;=Inputs_Summary!$B$24*12,PMT(Inputs_Summary!$B$23/12,Inputs_Summary!$B$24*12,Inputs_Summary!$B$22),0)</f>
        <v>-212.13103047815048</v>
      </c>
      <c r="C76" s="2">
        <f>IF(A76&lt;=Inputs_Summary!$B$24*12,PPMT(Inputs_Summary!$B$23/12,A75,Inputs_Summary!$B$24*12,Inputs_Summary!$B$22),0)</f>
        <v>-174.47433876703894</v>
      </c>
      <c r="D76" s="2">
        <f>IF(A76&lt;=Inputs_Summary!$B$24*12,IPMT(Inputs_Summary!$B$23/12,A75,Inputs_Summary!$B$24*12,Inputs_Summary!$B$22),0)</f>
        <v>-37.656691711111506</v>
      </c>
      <c r="E76" s="2">
        <f>IF(A76&lt;=Inputs_Summary!$B$24*12,E75+C76,0)</f>
        <v>8734.3339747548998</v>
      </c>
    </row>
    <row r="77" spans="1:5" x14ac:dyDescent="0.25">
      <c r="A77">
        <v>76</v>
      </c>
      <c r="B77" s="2">
        <f>IF(A77&lt;=Inputs_Summary!$B$24*12,PMT(Inputs_Summary!$B$23/12,Inputs_Summary!$B$24*12,Inputs_Summary!$B$22),0)</f>
        <v>-212.13103047815048</v>
      </c>
      <c r="C77" s="2">
        <f>IF(A77&lt;=Inputs_Summary!$B$24*12,PPMT(Inputs_Summary!$B$23/12,A76,Inputs_Summary!$B$24*12,Inputs_Summary!$B$22),0)</f>
        <v>-175.20131517856831</v>
      </c>
      <c r="D77" s="2">
        <f>IF(A77&lt;=Inputs_Summary!$B$24*12,IPMT(Inputs_Summary!$B$23/12,A76,Inputs_Summary!$B$24*12,Inputs_Summary!$B$22),0)</f>
        <v>-36.929715299582178</v>
      </c>
      <c r="E77" s="2">
        <f>IF(A77&lt;=Inputs_Summary!$B$24*12,E76+C77,0)</f>
        <v>8559.1326595763312</v>
      </c>
    </row>
    <row r="78" spans="1:5" x14ac:dyDescent="0.25">
      <c r="A78">
        <v>77</v>
      </c>
      <c r="B78" s="2">
        <f>IF(A78&lt;=Inputs_Summary!$B$24*12,PMT(Inputs_Summary!$B$23/12,Inputs_Summary!$B$24*12,Inputs_Summary!$B$22),0)</f>
        <v>-212.13103047815048</v>
      </c>
      <c r="C78" s="2">
        <f>IF(A78&lt;=Inputs_Summary!$B$24*12,PPMT(Inputs_Summary!$B$23/12,A77,Inputs_Summary!$B$24*12,Inputs_Summary!$B$22),0)</f>
        <v>-175.931320658479</v>
      </c>
      <c r="D78" s="2">
        <f>IF(A78&lt;=Inputs_Summary!$B$24*12,IPMT(Inputs_Summary!$B$23/12,A77,Inputs_Summary!$B$24*12,Inputs_Summary!$B$22),0)</f>
        <v>-36.199709819671469</v>
      </c>
      <c r="E78" s="2">
        <f>IF(A78&lt;=Inputs_Summary!$B$24*12,E77+C78,0)</f>
        <v>8383.2013389178519</v>
      </c>
    </row>
    <row r="79" spans="1:5" x14ac:dyDescent="0.25">
      <c r="A79">
        <v>78</v>
      </c>
      <c r="B79" s="2">
        <f>IF(A79&lt;=Inputs_Summary!$B$24*12,PMT(Inputs_Summary!$B$23/12,Inputs_Summary!$B$24*12,Inputs_Summary!$B$22),0)</f>
        <v>-212.13103047815048</v>
      </c>
      <c r="C79" s="2">
        <f>IF(A79&lt;=Inputs_Summary!$B$24*12,PPMT(Inputs_Summary!$B$23/12,A78,Inputs_Summary!$B$24*12,Inputs_Summary!$B$22),0)</f>
        <v>-176.66436782788932</v>
      </c>
      <c r="D79" s="2">
        <f>IF(A79&lt;=Inputs_Summary!$B$24*12,IPMT(Inputs_Summary!$B$23/12,A78,Inputs_Summary!$B$24*12,Inputs_Summary!$B$22),0)</f>
        <v>-35.466662650261142</v>
      </c>
      <c r="E79" s="2">
        <f>IF(A79&lt;=Inputs_Summary!$B$24*12,E78+C79,0)</f>
        <v>8206.5369710899631</v>
      </c>
    </row>
    <row r="80" spans="1:5" x14ac:dyDescent="0.25">
      <c r="A80">
        <v>79</v>
      </c>
      <c r="B80" s="2">
        <f>IF(A80&lt;=Inputs_Summary!$B$24*12,PMT(Inputs_Summary!$B$23/12,Inputs_Summary!$B$24*12,Inputs_Summary!$B$22),0)</f>
        <v>-212.13103047815048</v>
      </c>
      <c r="C80" s="2">
        <f>IF(A80&lt;=Inputs_Summary!$B$24*12,PPMT(Inputs_Summary!$B$23/12,A79,Inputs_Summary!$B$24*12,Inputs_Summary!$B$22),0)</f>
        <v>-177.40046936050555</v>
      </c>
      <c r="D80" s="2">
        <f>IF(A80&lt;=Inputs_Summary!$B$24*12,IPMT(Inputs_Summary!$B$23/12,A79,Inputs_Summary!$B$24*12,Inputs_Summary!$B$22),0)</f>
        <v>-34.730561117644939</v>
      </c>
      <c r="E80" s="2">
        <f>IF(A80&lt;=Inputs_Summary!$B$24*12,E79+C80,0)</f>
        <v>8029.1365017294574</v>
      </c>
    </row>
    <row r="81" spans="1:5" x14ac:dyDescent="0.25">
      <c r="A81">
        <v>80</v>
      </c>
      <c r="B81" s="2">
        <f>IF(A81&lt;=Inputs_Summary!$B$24*12,PMT(Inputs_Summary!$B$23/12,Inputs_Summary!$B$24*12,Inputs_Summary!$B$22),0)</f>
        <v>-212.13103047815048</v>
      </c>
      <c r="C81" s="2">
        <f>IF(A81&lt;=Inputs_Summary!$B$24*12,PPMT(Inputs_Summary!$B$23/12,A80,Inputs_Summary!$B$24*12,Inputs_Summary!$B$22),0)</f>
        <v>-178.13963798284098</v>
      </c>
      <c r="D81" s="2">
        <f>IF(A81&lt;=Inputs_Summary!$B$24*12,IPMT(Inputs_Summary!$B$23/12,A80,Inputs_Summary!$B$24*12,Inputs_Summary!$B$22),0)</f>
        <v>-33.991392495309498</v>
      </c>
      <c r="E81" s="2">
        <f>IF(A81&lt;=Inputs_Summary!$B$24*12,E80+C81,0)</f>
        <v>7850.9968637466163</v>
      </c>
    </row>
    <row r="82" spans="1:5" x14ac:dyDescent="0.25">
      <c r="A82">
        <v>81</v>
      </c>
      <c r="B82" s="2">
        <f>IF(A82&lt;=Inputs_Summary!$B$24*12,PMT(Inputs_Summary!$B$23/12,Inputs_Summary!$B$24*12,Inputs_Summary!$B$22),0)</f>
        <v>-212.13103047815048</v>
      </c>
      <c r="C82" s="2">
        <f>IF(A82&lt;=Inputs_Summary!$B$24*12,PPMT(Inputs_Summary!$B$23/12,A81,Inputs_Summary!$B$24*12,Inputs_Summary!$B$22),0)</f>
        <v>-178.88188647443616</v>
      </c>
      <c r="D82" s="2">
        <f>IF(A82&lt;=Inputs_Summary!$B$24*12,IPMT(Inputs_Summary!$B$23/12,A81,Inputs_Summary!$B$24*12,Inputs_Summary!$B$22),0)</f>
        <v>-33.249144003714335</v>
      </c>
      <c r="E82" s="2">
        <f>IF(A82&lt;=Inputs_Summary!$B$24*12,E81+C82,0)</f>
        <v>7672.1149772721801</v>
      </c>
    </row>
    <row r="83" spans="1:5" x14ac:dyDescent="0.25">
      <c r="A83">
        <v>82</v>
      </c>
      <c r="B83" s="2">
        <f>IF(A83&lt;=Inputs_Summary!$B$24*12,PMT(Inputs_Summary!$B$23/12,Inputs_Summary!$B$24*12,Inputs_Summary!$B$22),0)</f>
        <v>-212.13103047815048</v>
      </c>
      <c r="C83" s="2">
        <f>IF(A83&lt;=Inputs_Summary!$B$24*12,PPMT(Inputs_Summary!$B$23/12,A82,Inputs_Summary!$B$24*12,Inputs_Summary!$B$22),0)</f>
        <v>-179.62722766807963</v>
      </c>
      <c r="D83" s="2">
        <f>IF(A83&lt;=Inputs_Summary!$B$24*12,IPMT(Inputs_Summary!$B$23/12,A82,Inputs_Summary!$B$24*12,Inputs_Summary!$B$22),0)</f>
        <v>-32.503802810070844</v>
      </c>
      <c r="E83" s="2">
        <f>IF(A83&lt;=Inputs_Summary!$B$24*12,E82+C83,0)</f>
        <v>7492.4877496041008</v>
      </c>
    </row>
    <row r="84" spans="1:5" x14ac:dyDescent="0.25">
      <c r="A84">
        <v>83</v>
      </c>
      <c r="B84" s="2">
        <f>IF(A84&lt;=Inputs_Summary!$B$24*12,PMT(Inputs_Summary!$B$23/12,Inputs_Summary!$B$24*12,Inputs_Summary!$B$22),0)</f>
        <v>-212.13103047815048</v>
      </c>
      <c r="C84" s="2">
        <f>IF(A84&lt;=Inputs_Summary!$B$24*12,PPMT(Inputs_Summary!$B$23/12,A83,Inputs_Summary!$B$24*12,Inputs_Summary!$B$22),0)</f>
        <v>-180.37567445002998</v>
      </c>
      <c r="D84" s="2">
        <f>IF(A84&lt;=Inputs_Summary!$B$24*12,IPMT(Inputs_Summary!$B$23/12,A83,Inputs_Summary!$B$24*12,Inputs_Summary!$B$22),0)</f>
        <v>-31.755356028120513</v>
      </c>
      <c r="E84" s="2">
        <f>IF(A84&lt;=Inputs_Summary!$B$24*12,E83+C84,0)</f>
        <v>7312.1120751540711</v>
      </c>
    </row>
    <row r="85" spans="1:5" x14ac:dyDescent="0.25">
      <c r="A85">
        <v>84</v>
      </c>
      <c r="B85" s="2">
        <f>IF(A85&lt;=Inputs_Summary!$B$24*12,PMT(Inputs_Summary!$B$23/12,Inputs_Summary!$B$24*12,Inputs_Summary!$B$22),0)</f>
        <v>-212.13103047815048</v>
      </c>
      <c r="C85" s="2">
        <f>IF(A85&lt;=Inputs_Summary!$B$24*12,PPMT(Inputs_Summary!$B$23/12,A84,Inputs_Summary!$B$24*12,Inputs_Summary!$B$22),0)</f>
        <v>-181.12723976023841</v>
      </c>
      <c r="D85" s="2">
        <f>IF(A85&lt;=Inputs_Summary!$B$24*12,IPMT(Inputs_Summary!$B$23/12,A84,Inputs_Summary!$B$24*12,Inputs_Summary!$B$22),0)</f>
        <v>-31.003790717912057</v>
      </c>
      <c r="E85" s="2">
        <f>IF(A85&lt;=Inputs_Summary!$B$24*12,E84+C85,0)</f>
        <v>7130.9848353938323</v>
      </c>
    </row>
    <row r="86" spans="1:5" x14ac:dyDescent="0.25">
      <c r="A86">
        <v>85</v>
      </c>
      <c r="B86" s="2">
        <f>IF(A86&lt;=Inputs_Summary!$B$24*12,PMT(Inputs_Summary!$B$23/12,Inputs_Summary!$B$24*12,Inputs_Summary!$B$22),0)</f>
        <v>-212.13103047815048</v>
      </c>
      <c r="C86" s="2">
        <f>IF(A86&lt;=Inputs_Summary!$B$24*12,PPMT(Inputs_Summary!$B$23/12,A85,Inputs_Summary!$B$24*12,Inputs_Summary!$B$22),0)</f>
        <v>-181.88193659257274</v>
      </c>
      <c r="D86" s="2">
        <f>IF(A86&lt;=Inputs_Summary!$B$24*12,IPMT(Inputs_Summary!$B$23/12,A85,Inputs_Summary!$B$24*12,Inputs_Summary!$B$22),0)</f>
        <v>-30.249093885577729</v>
      </c>
      <c r="E86" s="2">
        <f>IF(A86&lt;=Inputs_Summary!$B$24*12,E85+C86,0)</f>
        <v>6949.1028988012595</v>
      </c>
    </row>
    <row r="87" spans="1:5" x14ac:dyDescent="0.25">
      <c r="A87">
        <v>86</v>
      </c>
      <c r="B87" s="2">
        <f>IF(A87&lt;=Inputs_Summary!$B$24*12,PMT(Inputs_Summary!$B$23/12,Inputs_Summary!$B$24*12,Inputs_Summary!$B$22),0)</f>
        <v>-212.13103047815048</v>
      </c>
      <c r="C87" s="2">
        <f>IF(A87&lt;=Inputs_Summary!$B$24*12,PPMT(Inputs_Summary!$B$23/12,A86,Inputs_Summary!$B$24*12,Inputs_Summary!$B$22),0)</f>
        <v>-182.63977799504178</v>
      </c>
      <c r="D87" s="2">
        <f>IF(A87&lt;=Inputs_Summary!$B$24*12,IPMT(Inputs_Summary!$B$23/12,A86,Inputs_Summary!$B$24*12,Inputs_Summary!$B$22),0)</f>
        <v>-29.491252483108674</v>
      </c>
      <c r="E87" s="2">
        <f>IF(A87&lt;=Inputs_Summary!$B$24*12,E86+C87,0)</f>
        <v>6766.4631208062174</v>
      </c>
    </row>
    <row r="88" spans="1:5" x14ac:dyDescent="0.25">
      <c r="A88">
        <v>87</v>
      </c>
      <c r="B88" s="2">
        <f>IF(A88&lt;=Inputs_Summary!$B$24*12,PMT(Inputs_Summary!$B$23/12,Inputs_Summary!$B$24*12,Inputs_Summary!$B$22),0)</f>
        <v>-212.13103047815048</v>
      </c>
      <c r="C88" s="2">
        <f>IF(A88&lt;=Inputs_Summary!$B$24*12,PPMT(Inputs_Summary!$B$23/12,A87,Inputs_Summary!$B$24*12,Inputs_Summary!$B$22),0)</f>
        <v>-183.40077707002112</v>
      </c>
      <c r="D88" s="2">
        <f>IF(A88&lt;=Inputs_Summary!$B$24*12,IPMT(Inputs_Summary!$B$23/12,A87,Inputs_Summary!$B$24*12,Inputs_Summary!$B$22),0)</f>
        <v>-28.730253408129336</v>
      </c>
      <c r="E88" s="2">
        <f>IF(A88&lt;=Inputs_Summary!$B$24*12,E87+C88,0)</f>
        <v>6583.0623437361965</v>
      </c>
    </row>
    <row r="89" spans="1:5" x14ac:dyDescent="0.25">
      <c r="A89">
        <v>88</v>
      </c>
      <c r="B89" s="2">
        <f>IF(A89&lt;=Inputs_Summary!$B$24*12,PMT(Inputs_Summary!$B$23/12,Inputs_Summary!$B$24*12,Inputs_Summary!$B$22),0)</f>
        <v>-212.13103047815048</v>
      </c>
      <c r="C89" s="2">
        <f>IF(A89&lt;=Inputs_Summary!$B$24*12,PPMT(Inputs_Summary!$B$23/12,A88,Inputs_Summary!$B$24*12,Inputs_Summary!$B$22),0)</f>
        <v>-184.16494697447956</v>
      </c>
      <c r="D89" s="2">
        <f>IF(A89&lt;=Inputs_Summary!$B$24*12,IPMT(Inputs_Summary!$B$23/12,A88,Inputs_Summary!$B$24*12,Inputs_Summary!$B$22),0)</f>
        <v>-27.966083503670916</v>
      </c>
      <c r="E89" s="2">
        <f>IF(A89&lt;=Inputs_Summary!$B$24*12,E88+C89,0)</f>
        <v>6398.8973967617167</v>
      </c>
    </row>
    <row r="90" spans="1:5" x14ac:dyDescent="0.25">
      <c r="A90">
        <v>89</v>
      </c>
      <c r="B90" s="2">
        <f>IF(A90&lt;=Inputs_Summary!$B$24*12,PMT(Inputs_Summary!$B$23/12,Inputs_Summary!$B$24*12,Inputs_Summary!$B$22),0)</f>
        <v>-212.13103047815048</v>
      </c>
      <c r="C90" s="2">
        <f>IF(A90&lt;=Inputs_Summary!$B$24*12,PPMT(Inputs_Summary!$B$23/12,A89,Inputs_Summary!$B$24*12,Inputs_Summary!$B$22),0)</f>
        <v>-184.93230092020656</v>
      </c>
      <c r="D90" s="2">
        <f>IF(A90&lt;=Inputs_Summary!$B$24*12,IPMT(Inputs_Summary!$B$23/12,A89,Inputs_Summary!$B$24*12,Inputs_Summary!$B$22),0)</f>
        <v>-27.198729557943913</v>
      </c>
      <c r="E90" s="2">
        <f>IF(A90&lt;=Inputs_Summary!$B$24*12,E89+C90,0)</f>
        <v>6213.9650958415104</v>
      </c>
    </row>
    <row r="91" spans="1:5" x14ac:dyDescent="0.25">
      <c r="A91">
        <v>90</v>
      </c>
      <c r="B91" s="2">
        <f>IF(A91&lt;=Inputs_Summary!$B$24*12,PMT(Inputs_Summary!$B$23/12,Inputs_Summary!$B$24*12,Inputs_Summary!$B$22),0)</f>
        <v>-212.13103047815048</v>
      </c>
      <c r="C91" s="2">
        <f>IF(A91&lt;=Inputs_Summary!$B$24*12,PPMT(Inputs_Summary!$B$23/12,A90,Inputs_Summary!$B$24*12,Inputs_Summary!$B$22),0)</f>
        <v>-185.70285217404077</v>
      </c>
      <c r="D91" s="2">
        <f>IF(A91&lt;=Inputs_Summary!$B$24*12,IPMT(Inputs_Summary!$B$23/12,A90,Inputs_Summary!$B$24*12,Inputs_Summary!$B$22),0)</f>
        <v>-26.428178304109721</v>
      </c>
      <c r="E91" s="2">
        <f>IF(A91&lt;=Inputs_Summary!$B$24*12,E90+C91,0)</f>
        <v>6028.2622436674701</v>
      </c>
    </row>
    <row r="92" spans="1:5" x14ac:dyDescent="0.25">
      <c r="A92">
        <v>91</v>
      </c>
      <c r="B92" s="2">
        <f>IF(A92&lt;=Inputs_Summary!$B$24*12,PMT(Inputs_Summary!$B$23/12,Inputs_Summary!$B$24*12,Inputs_Summary!$B$22),0)</f>
        <v>-212.13103047815048</v>
      </c>
      <c r="C92" s="2">
        <f>IF(A92&lt;=Inputs_Summary!$B$24*12,PPMT(Inputs_Summary!$B$23/12,A91,Inputs_Summary!$B$24*12,Inputs_Summary!$B$22),0)</f>
        <v>-186.47661405809924</v>
      </c>
      <c r="D92" s="2">
        <f>IF(A92&lt;=Inputs_Summary!$B$24*12,IPMT(Inputs_Summary!$B$23/12,A91,Inputs_Summary!$B$24*12,Inputs_Summary!$B$22),0)</f>
        <v>-25.654416420051223</v>
      </c>
      <c r="E92" s="2">
        <f>IF(A92&lt;=Inputs_Summary!$B$24*12,E91+C92,0)</f>
        <v>5841.7856296093705</v>
      </c>
    </row>
    <row r="93" spans="1:5" x14ac:dyDescent="0.25">
      <c r="A93">
        <v>92</v>
      </c>
      <c r="B93" s="2">
        <f>IF(A93&lt;=Inputs_Summary!$B$24*12,PMT(Inputs_Summary!$B$23/12,Inputs_Summary!$B$24*12,Inputs_Summary!$B$22),0)</f>
        <v>-212.13103047815048</v>
      </c>
      <c r="C93" s="2">
        <f>IF(A93&lt;=Inputs_Summary!$B$24*12,PPMT(Inputs_Summary!$B$23/12,A92,Inputs_Summary!$B$24*12,Inputs_Summary!$B$22),0)</f>
        <v>-187.25359995000798</v>
      </c>
      <c r="D93" s="2">
        <f>IF(A93&lt;=Inputs_Summary!$B$24*12,IPMT(Inputs_Summary!$B$23/12,A92,Inputs_Summary!$B$24*12,Inputs_Summary!$B$22),0)</f>
        <v>-24.877430528142476</v>
      </c>
      <c r="E93" s="2">
        <f>IF(A93&lt;=Inputs_Summary!$B$24*12,E92+C93,0)</f>
        <v>5654.5320296593627</v>
      </c>
    </row>
    <row r="94" spans="1:5" x14ac:dyDescent="0.25">
      <c r="A94">
        <v>93</v>
      </c>
      <c r="B94" s="2">
        <f>IF(A94&lt;=Inputs_Summary!$B$24*12,PMT(Inputs_Summary!$B$23/12,Inputs_Summary!$B$24*12,Inputs_Summary!$B$22),0)</f>
        <v>-212.13103047815048</v>
      </c>
      <c r="C94" s="2">
        <f>IF(A94&lt;=Inputs_Summary!$B$24*12,PPMT(Inputs_Summary!$B$23/12,A93,Inputs_Summary!$B$24*12,Inputs_Summary!$B$22),0)</f>
        <v>-188.03382328313305</v>
      </c>
      <c r="D94" s="2">
        <f>IF(A94&lt;=Inputs_Summary!$B$24*12,IPMT(Inputs_Summary!$B$23/12,A93,Inputs_Summary!$B$24*12,Inputs_Summary!$B$22),0)</f>
        <v>-24.097207195017443</v>
      </c>
      <c r="E94" s="2">
        <f>IF(A94&lt;=Inputs_Summary!$B$24*12,E93+C94,0)</f>
        <v>5466.49820637623</v>
      </c>
    </row>
    <row r="95" spans="1:5" x14ac:dyDescent="0.25">
      <c r="A95">
        <v>94</v>
      </c>
      <c r="B95" s="2">
        <f>IF(A95&lt;=Inputs_Summary!$B$24*12,PMT(Inputs_Summary!$B$23/12,Inputs_Summary!$B$24*12,Inputs_Summary!$B$22),0)</f>
        <v>-212.13103047815048</v>
      </c>
      <c r="C95" s="2">
        <f>IF(A95&lt;=Inputs_Summary!$B$24*12,PPMT(Inputs_Summary!$B$23/12,A94,Inputs_Summary!$B$24*12,Inputs_Summary!$B$22),0)</f>
        <v>-188.81729754681277</v>
      </c>
      <c r="D95" s="2">
        <f>IF(A95&lt;=Inputs_Summary!$B$24*12,IPMT(Inputs_Summary!$B$23/12,A94,Inputs_Summary!$B$24*12,Inputs_Summary!$B$22),0)</f>
        <v>-23.313732931337722</v>
      </c>
      <c r="E95" s="2">
        <f>IF(A95&lt;=Inputs_Summary!$B$24*12,E94+C95,0)</f>
        <v>5277.6809088294176</v>
      </c>
    </row>
    <row r="96" spans="1:5" x14ac:dyDescent="0.25">
      <c r="A96">
        <v>95</v>
      </c>
      <c r="B96" s="2">
        <f>IF(A96&lt;=Inputs_Summary!$B$24*12,PMT(Inputs_Summary!$B$23/12,Inputs_Summary!$B$24*12,Inputs_Summary!$B$22),0)</f>
        <v>-212.13103047815048</v>
      </c>
      <c r="C96" s="2">
        <f>IF(A96&lt;=Inputs_Summary!$B$24*12,PPMT(Inputs_Summary!$B$23/12,A95,Inputs_Summary!$B$24*12,Inputs_Summary!$B$22),0)</f>
        <v>-189.60403628659114</v>
      </c>
      <c r="D96" s="2">
        <f>IF(A96&lt;=Inputs_Summary!$B$24*12,IPMT(Inputs_Summary!$B$23/12,A95,Inputs_Summary!$B$24*12,Inputs_Summary!$B$22),0)</f>
        <v>-22.526994191559332</v>
      </c>
      <c r="E96" s="2">
        <f>IF(A96&lt;=Inputs_Summary!$B$24*12,E95+C96,0)</f>
        <v>5088.0768725428261</v>
      </c>
    </row>
    <row r="97" spans="1:5" x14ac:dyDescent="0.25">
      <c r="A97">
        <v>96</v>
      </c>
      <c r="B97" s="2">
        <f>IF(A97&lt;=Inputs_Summary!$B$24*12,PMT(Inputs_Summary!$B$23/12,Inputs_Summary!$B$24*12,Inputs_Summary!$B$22),0)</f>
        <v>-212.13103047815048</v>
      </c>
      <c r="C97" s="2">
        <f>IF(A97&lt;=Inputs_Summary!$B$24*12,PPMT(Inputs_Summary!$B$23/12,A96,Inputs_Summary!$B$24*12,Inputs_Summary!$B$22),0)</f>
        <v>-190.39405310445193</v>
      </c>
      <c r="D97" s="2">
        <f>IF(A97&lt;=Inputs_Summary!$B$24*12,IPMT(Inputs_Summary!$B$23/12,A96,Inputs_Summary!$B$24*12,Inputs_Summary!$B$22),0)</f>
        <v>-21.736977373698533</v>
      </c>
      <c r="E97" s="2">
        <f>IF(A97&lt;=Inputs_Summary!$B$24*12,E96+C97,0)</f>
        <v>4897.6828194383743</v>
      </c>
    </row>
    <row r="98" spans="1:5" x14ac:dyDescent="0.25">
      <c r="A98">
        <v>97</v>
      </c>
      <c r="B98" s="2">
        <f>IF(A98&lt;=Inputs_Summary!$B$24*12,PMT(Inputs_Summary!$B$23/12,Inputs_Summary!$B$24*12,Inputs_Summary!$B$22),0)</f>
        <v>-212.13103047815048</v>
      </c>
      <c r="C98" s="2">
        <f>IF(A98&lt;=Inputs_Summary!$B$24*12,PPMT(Inputs_Summary!$B$23/12,A97,Inputs_Summary!$B$24*12,Inputs_Summary!$B$22),0)</f>
        <v>-191.18736165905383</v>
      </c>
      <c r="D98" s="2">
        <f>IF(A98&lt;=Inputs_Summary!$B$24*12,IPMT(Inputs_Summary!$B$23/12,A97,Inputs_Summary!$B$24*12,Inputs_Summary!$B$22),0)</f>
        <v>-20.943668819096658</v>
      </c>
      <c r="E98" s="2">
        <f>IF(A98&lt;=Inputs_Summary!$B$24*12,E97+C98,0)</f>
        <v>4706.4954577793205</v>
      </c>
    </row>
    <row r="99" spans="1:5" x14ac:dyDescent="0.25">
      <c r="A99">
        <v>98</v>
      </c>
      <c r="B99" s="2">
        <f>IF(A99&lt;=Inputs_Summary!$B$24*12,PMT(Inputs_Summary!$B$23/12,Inputs_Summary!$B$24*12,Inputs_Summary!$B$22),0)</f>
        <v>-212.13103047815048</v>
      </c>
      <c r="C99" s="2">
        <f>IF(A99&lt;=Inputs_Summary!$B$24*12,PPMT(Inputs_Summary!$B$23/12,A98,Inputs_Summary!$B$24*12,Inputs_Summary!$B$22),0)</f>
        <v>-191.98397566596657</v>
      </c>
      <c r="D99" s="2">
        <f>IF(A99&lt;=Inputs_Summary!$B$24*12,IPMT(Inputs_Summary!$B$23/12,A98,Inputs_Summary!$B$24*12,Inputs_Summary!$B$22),0)</f>
        <v>-20.147054812183928</v>
      </c>
      <c r="E99" s="2">
        <f>IF(A99&lt;=Inputs_Summary!$B$24*12,E98+C99,0)</f>
        <v>4514.5114821133538</v>
      </c>
    </row>
    <row r="100" spans="1:5" x14ac:dyDescent="0.25">
      <c r="A100">
        <v>99</v>
      </c>
      <c r="B100" s="2">
        <f>IF(A100&lt;=Inputs_Summary!$B$24*12,PMT(Inputs_Summary!$B$23/12,Inputs_Summary!$B$24*12,Inputs_Summary!$B$22),0)</f>
        <v>-212.13103047815048</v>
      </c>
      <c r="C100" s="2">
        <f>IF(A100&lt;=Inputs_Summary!$B$24*12,PPMT(Inputs_Summary!$B$23/12,A99,Inputs_Summary!$B$24*12,Inputs_Summary!$B$22),0)</f>
        <v>-192.78390889790808</v>
      </c>
      <c r="D100" s="2">
        <f>IF(A100&lt;=Inputs_Summary!$B$24*12,IPMT(Inputs_Summary!$B$23/12,A99,Inputs_Summary!$B$24*12,Inputs_Summary!$B$22),0)</f>
        <v>-19.347121580242401</v>
      </c>
      <c r="E100" s="2">
        <f>IF(A100&lt;=Inputs_Summary!$B$24*12,E99+C100,0)</f>
        <v>4321.7275732154458</v>
      </c>
    </row>
    <row r="101" spans="1:5" x14ac:dyDescent="0.25">
      <c r="A101">
        <v>100</v>
      </c>
      <c r="B101" s="2">
        <f>IF(A101&lt;=Inputs_Summary!$B$24*12,PMT(Inputs_Summary!$B$23/12,Inputs_Summary!$B$24*12,Inputs_Summary!$B$22),0)</f>
        <v>-212.13103047815048</v>
      </c>
      <c r="C101" s="2">
        <f>IF(A101&lt;=Inputs_Summary!$B$24*12,PPMT(Inputs_Summary!$B$23/12,A100,Inputs_Summary!$B$24*12,Inputs_Summary!$B$22),0)</f>
        <v>-193.5871751849827</v>
      </c>
      <c r="D101" s="2">
        <f>IF(A101&lt;=Inputs_Summary!$B$24*12,IPMT(Inputs_Summary!$B$23/12,A100,Inputs_Summary!$B$24*12,Inputs_Summary!$B$22),0)</f>
        <v>-18.543855293167784</v>
      </c>
      <c r="E101" s="2">
        <f>IF(A101&lt;=Inputs_Summary!$B$24*12,E100+C101,0)</f>
        <v>4128.1403980304631</v>
      </c>
    </row>
    <row r="102" spans="1:5" x14ac:dyDescent="0.25">
      <c r="A102">
        <v>101</v>
      </c>
      <c r="B102" s="2">
        <f>IF(A102&lt;=Inputs_Summary!$B$24*12,PMT(Inputs_Summary!$B$23/12,Inputs_Summary!$B$24*12,Inputs_Summary!$B$22),0)</f>
        <v>-212.13103047815048</v>
      </c>
      <c r="C102" s="2">
        <f>IF(A102&lt;=Inputs_Summary!$B$24*12,PPMT(Inputs_Summary!$B$23/12,A101,Inputs_Summary!$B$24*12,Inputs_Summary!$B$22),0)</f>
        <v>-194.3937884149201</v>
      </c>
      <c r="D102" s="2">
        <f>IF(A102&lt;=Inputs_Summary!$B$24*12,IPMT(Inputs_Summary!$B$23/12,A101,Inputs_Summary!$B$24*12,Inputs_Summary!$B$22),0)</f>
        <v>-17.737242063230354</v>
      </c>
      <c r="E102" s="2">
        <f>IF(A102&lt;=Inputs_Summary!$B$24*12,E101+C102,0)</f>
        <v>3933.7466096155431</v>
      </c>
    </row>
    <row r="103" spans="1:5" x14ac:dyDescent="0.25">
      <c r="A103">
        <v>102</v>
      </c>
      <c r="B103" s="2">
        <f>IF(A103&lt;=Inputs_Summary!$B$24*12,PMT(Inputs_Summary!$B$23/12,Inputs_Summary!$B$24*12,Inputs_Summary!$B$22),0)</f>
        <v>-212.13103047815048</v>
      </c>
      <c r="C103" s="2">
        <f>IF(A103&lt;=Inputs_Summary!$B$24*12,PPMT(Inputs_Summary!$B$23/12,A102,Inputs_Summary!$B$24*12,Inputs_Summary!$B$22),0)</f>
        <v>-195.20376253331563</v>
      </c>
      <c r="D103" s="2">
        <f>IF(A103&lt;=Inputs_Summary!$B$24*12,IPMT(Inputs_Summary!$B$23/12,A102,Inputs_Summary!$B$24*12,Inputs_Summary!$B$22),0)</f>
        <v>-16.927267944834856</v>
      </c>
      <c r="E103" s="2">
        <f>IF(A103&lt;=Inputs_Summary!$B$24*12,E102+C103,0)</f>
        <v>3738.5428470822276</v>
      </c>
    </row>
    <row r="104" spans="1:5" x14ac:dyDescent="0.25">
      <c r="A104">
        <v>103</v>
      </c>
      <c r="B104" s="2">
        <f>IF(A104&lt;=Inputs_Summary!$B$24*12,PMT(Inputs_Summary!$B$23/12,Inputs_Summary!$B$24*12,Inputs_Summary!$B$22),0)</f>
        <v>-212.13103047815048</v>
      </c>
      <c r="C104" s="2">
        <f>IF(A104&lt;=Inputs_Summary!$B$24*12,PPMT(Inputs_Summary!$B$23/12,A103,Inputs_Summary!$B$24*12,Inputs_Summary!$B$22),0)</f>
        <v>-196.01711154387112</v>
      </c>
      <c r="D104" s="2">
        <f>IF(A104&lt;=Inputs_Summary!$B$24*12,IPMT(Inputs_Summary!$B$23/12,A103,Inputs_Summary!$B$24*12,Inputs_Summary!$B$22),0)</f>
        <v>-16.113918934279376</v>
      </c>
      <c r="E104" s="2">
        <f>IF(A104&lt;=Inputs_Summary!$B$24*12,E103+C104,0)</f>
        <v>3542.5257355383565</v>
      </c>
    </row>
    <row r="105" spans="1:5" x14ac:dyDescent="0.25">
      <c r="A105">
        <v>104</v>
      </c>
      <c r="B105" s="2">
        <f>IF(A105&lt;=Inputs_Summary!$B$24*12,PMT(Inputs_Summary!$B$23/12,Inputs_Summary!$B$24*12,Inputs_Summary!$B$22),0)</f>
        <v>-212.13103047815048</v>
      </c>
      <c r="C105" s="2">
        <f>IF(A105&lt;=Inputs_Summary!$B$24*12,PPMT(Inputs_Summary!$B$23/12,A104,Inputs_Summary!$B$24*12,Inputs_Summary!$B$22),0)</f>
        <v>-196.83384950863723</v>
      </c>
      <c r="D105" s="2">
        <f>IF(A105&lt;=Inputs_Summary!$B$24*12,IPMT(Inputs_Summary!$B$23/12,A104,Inputs_Summary!$B$24*12,Inputs_Summary!$B$22),0)</f>
        <v>-15.297180969513246</v>
      </c>
      <c r="E105" s="2">
        <f>IF(A105&lt;=Inputs_Summary!$B$24*12,E104+C105,0)</f>
        <v>3345.6918860297192</v>
      </c>
    </row>
    <row r="106" spans="1:5" x14ac:dyDescent="0.25">
      <c r="A106">
        <v>105</v>
      </c>
      <c r="B106" s="2">
        <f>IF(A106&lt;=Inputs_Summary!$B$24*12,PMT(Inputs_Summary!$B$23/12,Inputs_Summary!$B$24*12,Inputs_Summary!$B$22),0)</f>
        <v>-212.13103047815048</v>
      </c>
      <c r="C106" s="2">
        <f>IF(A106&lt;=Inputs_Summary!$B$24*12,PPMT(Inputs_Summary!$B$23/12,A105,Inputs_Summary!$B$24*12,Inputs_Summary!$B$22),0)</f>
        <v>-197.65399054825656</v>
      </c>
      <c r="D106" s="2">
        <f>IF(A106&lt;=Inputs_Summary!$B$24*12,IPMT(Inputs_Summary!$B$23/12,A105,Inputs_Summary!$B$24*12,Inputs_Summary!$B$22),0)</f>
        <v>-14.477039929893925</v>
      </c>
      <c r="E106" s="2">
        <f>IF(A106&lt;=Inputs_Summary!$B$24*12,E105+C106,0)</f>
        <v>3148.0378954814628</v>
      </c>
    </row>
    <row r="107" spans="1:5" x14ac:dyDescent="0.25">
      <c r="A107">
        <v>106</v>
      </c>
      <c r="B107" s="2">
        <f>IF(A107&lt;=Inputs_Summary!$B$24*12,PMT(Inputs_Summary!$B$23/12,Inputs_Summary!$B$24*12,Inputs_Summary!$B$22),0)</f>
        <v>-212.13103047815048</v>
      </c>
      <c r="C107" s="2">
        <f>IF(A107&lt;=Inputs_Summary!$B$24*12,PPMT(Inputs_Summary!$B$23/12,A106,Inputs_Summary!$B$24*12,Inputs_Summary!$B$22),0)</f>
        <v>-198.4775488422076</v>
      </c>
      <c r="D107" s="2">
        <f>IF(A107&lt;=Inputs_Summary!$B$24*12,IPMT(Inputs_Summary!$B$23/12,A106,Inputs_Summary!$B$24*12,Inputs_Summary!$B$22),0)</f>
        <v>-13.653481635942857</v>
      </c>
      <c r="E107" s="2">
        <f>IF(A107&lt;=Inputs_Summary!$B$24*12,E106+C107,0)</f>
        <v>2949.5603466392554</v>
      </c>
    </row>
    <row r="108" spans="1:5" x14ac:dyDescent="0.25">
      <c r="A108">
        <v>107</v>
      </c>
      <c r="B108" s="2">
        <f>IF(A108&lt;=Inputs_Summary!$B$24*12,PMT(Inputs_Summary!$B$23/12,Inputs_Summary!$B$24*12,Inputs_Summary!$B$22),0)</f>
        <v>-212.13103047815048</v>
      </c>
      <c r="C108" s="2">
        <f>IF(A108&lt;=Inputs_Summary!$B$24*12,PPMT(Inputs_Summary!$B$23/12,A107,Inputs_Summary!$B$24*12,Inputs_Summary!$B$22),0)</f>
        <v>-199.30453862905014</v>
      </c>
      <c r="D108" s="2">
        <f>IF(A108&lt;=Inputs_Summary!$B$24*12,IPMT(Inputs_Summary!$B$23/12,A107,Inputs_Summary!$B$24*12,Inputs_Summary!$B$22),0)</f>
        <v>-12.826491849100325</v>
      </c>
      <c r="E108" s="2">
        <f>IF(A108&lt;=Inputs_Summary!$B$24*12,E107+C108,0)</f>
        <v>2750.2558080102053</v>
      </c>
    </row>
    <row r="109" spans="1:5" x14ac:dyDescent="0.25">
      <c r="A109">
        <v>108</v>
      </c>
      <c r="B109" s="2">
        <f>IF(A109&lt;=Inputs_Summary!$B$24*12,PMT(Inputs_Summary!$B$23/12,Inputs_Summary!$B$24*12,Inputs_Summary!$B$22),0)</f>
        <v>-212.13103047815048</v>
      </c>
      <c r="C109" s="2">
        <f>IF(A109&lt;=Inputs_Summary!$B$24*12,PPMT(Inputs_Summary!$B$23/12,A108,Inputs_Summary!$B$24*12,Inputs_Summary!$B$22),0)</f>
        <v>-200.13497420667122</v>
      </c>
      <c r="D109" s="2">
        <f>IF(A109&lt;=Inputs_Summary!$B$24*12,IPMT(Inputs_Summary!$B$23/12,A108,Inputs_Summary!$B$24*12,Inputs_Summary!$B$22),0)</f>
        <v>-11.996056271479283</v>
      </c>
      <c r="E109" s="2">
        <f>IF(A109&lt;=Inputs_Summary!$B$24*12,E108+C109,0)</f>
        <v>2550.120833803534</v>
      </c>
    </row>
    <row r="110" spans="1:5" x14ac:dyDescent="0.25">
      <c r="A110">
        <v>109</v>
      </c>
      <c r="B110" s="2">
        <f>IF(A110&lt;=Inputs_Summary!$B$24*12,PMT(Inputs_Summary!$B$23/12,Inputs_Summary!$B$24*12,Inputs_Summary!$B$22),0)</f>
        <v>-212.13103047815048</v>
      </c>
      <c r="C110" s="2">
        <f>IF(A110&lt;=Inputs_Summary!$B$24*12,PPMT(Inputs_Summary!$B$23/12,A109,Inputs_Summary!$B$24*12,Inputs_Summary!$B$22),0)</f>
        <v>-200.96886993253236</v>
      </c>
      <c r="D110" s="2">
        <f>IF(A110&lt;=Inputs_Summary!$B$24*12,IPMT(Inputs_Summary!$B$23/12,A109,Inputs_Summary!$B$24*12,Inputs_Summary!$B$22),0)</f>
        <v>-11.162160545618152</v>
      </c>
      <c r="E110" s="2">
        <f>IF(A110&lt;=Inputs_Summary!$B$24*12,E109+C110,0)</f>
        <v>2349.1519638710015</v>
      </c>
    </row>
    <row r="111" spans="1:5" x14ac:dyDescent="0.25">
      <c r="A111">
        <v>110</v>
      </c>
      <c r="B111" s="2">
        <f>IF(A111&lt;=Inputs_Summary!$B$24*12,PMT(Inputs_Summary!$B$23/12,Inputs_Summary!$B$24*12,Inputs_Summary!$B$22),0)</f>
        <v>-212.13103047815048</v>
      </c>
      <c r="C111" s="2">
        <f>IF(A111&lt;=Inputs_Summary!$B$24*12,PPMT(Inputs_Summary!$B$23/12,A110,Inputs_Summary!$B$24*12,Inputs_Summary!$B$22),0)</f>
        <v>-201.80624022391788</v>
      </c>
      <c r="D111" s="2">
        <f>IF(A111&lt;=Inputs_Summary!$B$24*12,IPMT(Inputs_Summary!$B$23/12,A110,Inputs_Summary!$B$24*12,Inputs_Summary!$B$22),0)</f>
        <v>-10.324790254232601</v>
      </c>
      <c r="E111" s="2">
        <f>IF(A111&lt;=Inputs_Summary!$B$24*12,E110+C111,0)</f>
        <v>2147.3457236470836</v>
      </c>
    </row>
    <row r="112" spans="1:5" x14ac:dyDescent="0.25">
      <c r="A112">
        <v>111</v>
      </c>
      <c r="B112" s="2">
        <f>IF(A112&lt;=Inputs_Summary!$B$24*12,PMT(Inputs_Summary!$B$23/12,Inputs_Summary!$B$24*12,Inputs_Summary!$B$22),0)</f>
        <v>-212.13103047815048</v>
      </c>
      <c r="C112" s="2">
        <f>IF(A112&lt;=Inputs_Summary!$B$24*12,PPMT(Inputs_Summary!$B$23/12,A111,Inputs_Summary!$B$24*12,Inputs_Summary!$B$22),0)</f>
        <v>-202.64709955818421</v>
      </c>
      <c r="D112" s="2">
        <f>IF(A112&lt;=Inputs_Summary!$B$24*12,IPMT(Inputs_Summary!$B$23/12,A111,Inputs_Summary!$B$24*12,Inputs_Summary!$B$22),0)</f>
        <v>-9.4839309199662765</v>
      </c>
      <c r="E112" s="2">
        <f>IF(A112&lt;=Inputs_Summary!$B$24*12,E111+C112,0)</f>
        <v>1944.6986240888994</v>
      </c>
    </row>
    <row r="113" spans="1:5" x14ac:dyDescent="0.25">
      <c r="A113">
        <v>112</v>
      </c>
      <c r="B113" s="2">
        <f>IF(A113&lt;=Inputs_Summary!$B$24*12,PMT(Inputs_Summary!$B$23/12,Inputs_Summary!$B$24*12,Inputs_Summary!$B$22),0)</f>
        <v>-212.13103047815048</v>
      </c>
      <c r="C113" s="2">
        <f>IF(A113&lt;=Inputs_Summary!$B$24*12,PPMT(Inputs_Summary!$B$23/12,A112,Inputs_Summary!$B$24*12,Inputs_Summary!$B$22),0)</f>
        <v>-203.49146247300996</v>
      </c>
      <c r="D113" s="2">
        <f>IF(A113&lt;=Inputs_Summary!$B$24*12,IPMT(Inputs_Summary!$B$23/12,A112,Inputs_Summary!$B$24*12,Inputs_Summary!$B$22),0)</f>
        <v>-8.639568005140509</v>
      </c>
      <c r="E113" s="2">
        <f>IF(A113&lt;=Inputs_Summary!$B$24*12,E112+C113,0)</f>
        <v>1741.2071616158894</v>
      </c>
    </row>
    <row r="114" spans="1:5" x14ac:dyDescent="0.25">
      <c r="A114">
        <v>113</v>
      </c>
      <c r="B114" s="2">
        <f>IF(A114&lt;=Inputs_Summary!$B$24*12,PMT(Inputs_Summary!$B$23/12,Inputs_Summary!$B$24*12,Inputs_Summary!$B$22),0)</f>
        <v>-212.13103047815048</v>
      </c>
      <c r="C114" s="2">
        <f>IF(A114&lt;=Inputs_Summary!$B$24*12,PPMT(Inputs_Summary!$B$23/12,A113,Inputs_Summary!$B$24*12,Inputs_Summary!$B$22),0)</f>
        <v>-204.3393435666475</v>
      </c>
      <c r="D114" s="2">
        <f>IF(A114&lt;=Inputs_Summary!$B$24*12,IPMT(Inputs_Summary!$B$23/12,A113,Inputs_Summary!$B$24*12,Inputs_Summary!$B$22),0)</f>
        <v>-7.7916869115029677</v>
      </c>
      <c r="E114" s="2">
        <f>IF(A114&lt;=Inputs_Summary!$B$24*12,E113+C114,0)</f>
        <v>1536.8678180492418</v>
      </c>
    </row>
    <row r="115" spans="1:5" x14ac:dyDescent="0.25">
      <c r="A115">
        <v>114</v>
      </c>
      <c r="B115" s="2">
        <f>IF(A115&lt;=Inputs_Summary!$B$24*12,PMT(Inputs_Summary!$B$23/12,Inputs_Summary!$B$24*12,Inputs_Summary!$B$22),0)</f>
        <v>-212.13103047815048</v>
      </c>
      <c r="C115" s="2">
        <f>IF(A115&lt;=Inputs_Summary!$B$24*12,PPMT(Inputs_Summary!$B$23/12,A114,Inputs_Summary!$B$24*12,Inputs_Summary!$B$22),0)</f>
        <v>-205.1907574981752</v>
      </c>
      <c r="D115" s="2">
        <f>IF(A115&lt;=Inputs_Summary!$B$24*12,IPMT(Inputs_Summary!$B$23/12,A114,Inputs_Summary!$B$24*12,Inputs_Summary!$B$22),0)</f>
        <v>-6.94027297997527</v>
      </c>
      <c r="E115" s="2">
        <f>IF(A115&lt;=Inputs_Summary!$B$24*12,E114+C115,0)</f>
        <v>1331.6770605510667</v>
      </c>
    </row>
    <row r="116" spans="1:5" x14ac:dyDescent="0.25">
      <c r="A116">
        <v>115</v>
      </c>
      <c r="B116" s="2">
        <f>IF(A116&lt;=Inputs_Summary!$B$24*12,PMT(Inputs_Summary!$B$23/12,Inputs_Summary!$B$24*12,Inputs_Summary!$B$22),0)</f>
        <v>-212.13103047815048</v>
      </c>
      <c r="C116" s="2">
        <f>IF(A116&lt;=Inputs_Summary!$B$24*12,PPMT(Inputs_Summary!$B$23/12,A115,Inputs_Summary!$B$24*12,Inputs_Summary!$B$22),0)</f>
        <v>-206.04571898775097</v>
      </c>
      <c r="D116" s="2">
        <f>IF(A116&lt;=Inputs_Summary!$B$24*12,IPMT(Inputs_Summary!$B$23/12,A115,Inputs_Summary!$B$24*12,Inputs_Summary!$B$22),0)</f>
        <v>-6.0853114903995404</v>
      </c>
      <c r="E116" s="2">
        <f>IF(A116&lt;=Inputs_Summary!$B$24*12,E115+C116,0)</f>
        <v>1125.6313415633158</v>
      </c>
    </row>
    <row r="117" spans="1:5" x14ac:dyDescent="0.25">
      <c r="A117">
        <v>116</v>
      </c>
      <c r="B117" s="2">
        <f>IF(A117&lt;=Inputs_Summary!$B$24*12,PMT(Inputs_Summary!$B$23/12,Inputs_Summary!$B$24*12,Inputs_Summary!$B$22),0)</f>
        <v>-212.13103047815048</v>
      </c>
      <c r="C117" s="2">
        <f>IF(A117&lt;=Inputs_Summary!$B$24*12,PPMT(Inputs_Summary!$B$23/12,A116,Inputs_Summary!$B$24*12,Inputs_Summary!$B$22),0)</f>
        <v>-206.90424281686657</v>
      </c>
      <c r="D117" s="2">
        <f>IF(A117&lt;=Inputs_Summary!$B$24*12,IPMT(Inputs_Summary!$B$23/12,A116,Inputs_Summary!$B$24*12,Inputs_Summary!$B$22),0)</f>
        <v>-5.226787661283911</v>
      </c>
      <c r="E117" s="2">
        <f>IF(A117&lt;=Inputs_Summary!$B$24*12,E116+C117,0)</f>
        <v>918.7270987464492</v>
      </c>
    </row>
    <row r="118" spans="1:5" x14ac:dyDescent="0.25">
      <c r="A118">
        <v>117</v>
      </c>
      <c r="B118" s="2">
        <f>IF(A118&lt;=Inputs_Summary!$B$24*12,PMT(Inputs_Summary!$B$23/12,Inputs_Summary!$B$24*12,Inputs_Summary!$B$22),0)</f>
        <v>-212.13103047815048</v>
      </c>
      <c r="C118" s="2">
        <f>IF(A118&lt;=Inputs_Summary!$B$24*12,PPMT(Inputs_Summary!$B$23/12,A117,Inputs_Summary!$B$24*12,Inputs_Summary!$B$22),0)</f>
        <v>-207.76634382860351</v>
      </c>
      <c r="D118" s="2">
        <f>IF(A118&lt;=Inputs_Summary!$B$24*12,IPMT(Inputs_Summary!$B$23/12,A117,Inputs_Summary!$B$24*12,Inputs_Summary!$B$22),0)</f>
        <v>-4.3646866495469672</v>
      </c>
      <c r="E118" s="2">
        <f>IF(A118&lt;=Inputs_Summary!$B$24*12,E117+C118,0)</f>
        <v>710.96075491784563</v>
      </c>
    </row>
    <row r="119" spans="1:5" x14ac:dyDescent="0.25">
      <c r="A119">
        <v>118</v>
      </c>
      <c r="B119" s="2">
        <f>IF(A119&lt;=Inputs_Summary!$B$24*12,PMT(Inputs_Summary!$B$23/12,Inputs_Summary!$B$24*12,Inputs_Summary!$B$22),0)</f>
        <v>-212.13103047815048</v>
      </c>
      <c r="C119" s="2">
        <f>IF(A119&lt;=Inputs_Summary!$B$24*12,PPMT(Inputs_Summary!$B$23/12,A118,Inputs_Summary!$B$24*12,Inputs_Summary!$B$22),0)</f>
        <v>-208.63203692788935</v>
      </c>
      <c r="D119" s="2">
        <f>IF(A119&lt;=Inputs_Summary!$B$24*12,IPMT(Inputs_Summary!$B$23/12,A118,Inputs_Summary!$B$24*12,Inputs_Summary!$B$22),0)</f>
        <v>-3.4989935502611198</v>
      </c>
      <c r="E119" s="2">
        <f>IF(A119&lt;=Inputs_Summary!$B$24*12,E118+C119,0)</f>
        <v>502.32871798995632</v>
      </c>
    </row>
    <row r="120" spans="1:5" x14ac:dyDescent="0.25">
      <c r="A120">
        <v>119</v>
      </c>
      <c r="B120" s="2">
        <f>IF(A120&lt;=Inputs_Summary!$B$24*12,PMT(Inputs_Summary!$B$23/12,Inputs_Summary!$B$24*12,Inputs_Summary!$B$22),0)</f>
        <v>-212.13103047815048</v>
      </c>
      <c r="C120" s="2">
        <f>IF(A120&lt;=Inputs_Summary!$B$24*12,PPMT(Inputs_Summary!$B$23/12,A119,Inputs_Summary!$B$24*12,Inputs_Summary!$B$22),0)</f>
        <v>-209.50133708175557</v>
      </c>
      <c r="D120" s="2">
        <f>IF(A120&lt;=Inputs_Summary!$B$24*12,IPMT(Inputs_Summary!$B$23/12,A119,Inputs_Summary!$B$24*12,Inputs_Summary!$B$22),0)</f>
        <v>-2.6296933963949143</v>
      </c>
      <c r="E120" s="2">
        <f>IF(A120&lt;=Inputs_Summary!$B$24*12,E119+C120,0)</f>
        <v>292.82738090820078</v>
      </c>
    </row>
    <row r="121" spans="1:5" x14ac:dyDescent="0.25">
      <c r="A121">
        <v>120</v>
      </c>
      <c r="B121" s="2">
        <f>IF(A121&lt;=Inputs_Summary!$B$24*12,PMT(Inputs_Summary!$B$23/12,Inputs_Summary!$B$24*12,Inputs_Summary!$B$22),0)</f>
        <v>-212.13103047815048</v>
      </c>
      <c r="C121" s="2">
        <f>IF(A121&lt;=Inputs_Summary!$B$24*12,PPMT(Inputs_Summary!$B$23/12,A120,Inputs_Summary!$B$24*12,Inputs_Summary!$B$22),0)</f>
        <v>-210.37425931959621</v>
      </c>
      <c r="D121" s="2">
        <f>IF(A121&lt;=Inputs_Summary!$B$24*12,IPMT(Inputs_Summary!$B$23/12,A120,Inputs_Summary!$B$24*12,Inputs_Summary!$B$22),0)</f>
        <v>-1.7567711585542667</v>
      </c>
      <c r="E121" s="2">
        <f>IF(A121&lt;=Inputs_Summary!$B$24*12,E120+C121,0)</f>
        <v>82.453121588604574</v>
      </c>
    </row>
    <row r="122" spans="1:5" x14ac:dyDescent="0.25">
      <c r="A122">
        <v>121</v>
      </c>
      <c r="B122" s="2">
        <f>IF(A122&lt;=Inputs_Summary!$B$24*12,PMT(Inputs_Summary!$B$23/12,Inputs_Summary!$B$24*12,Inputs_Summary!$B$22),0)</f>
        <v>0</v>
      </c>
      <c r="C122" s="2">
        <f>IF(A122&lt;=Inputs_Summary!$B$24*12,PPMT(Inputs_Summary!$B$23/12,A121,Inputs_Summary!$B$24*12,Inputs_Summary!$B$22),0)</f>
        <v>0</v>
      </c>
      <c r="D122" s="2">
        <f>IF(A122&lt;=Inputs_Summary!$B$24*12,IPMT(Inputs_Summary!$B$23/12,A121,Inputs_Summary!$B$24*12,Inputs_Summary!$B$22),0)</f>
        <v>0</v>
      </c>
      <c r="E122" s="2">
        <f>IF(A122&lt;=Inputs_Summary!$B$24*12,E121+C122,0)</f>
        <v>0</v>
      </c>
    </row>
    <row r="123" spans="1:5" x14ac:dyDescent="0.25">
      <c r="A123">
        <v>122</v>
      </c>
      <c r="B123" s="2">
        <f>IF(A123&lt;=Inputs_Summary!$B$24*12,PMT(Inputs_Summary!$B$23/12,Inputs_Summary!$B$24*12,Inputs_Summary!$B$22),0)</f>
        <v>0</v>
      </c>
      <c r="C123" s="2">
        <f>IF(A123&lt;=Inputs_Summary!$B$24*12,PPMT(Inputs_Summary!$B$23/12,A122,Inputs_Summary!$B$24*12,Inputs_Summary!$B$22),0)</f>
        <v>0</v>
      </c>
      <c r="D123" s="2">
        <f>IF(A123&lt;=Inputs_Summary!$B$24*12,IPMT(Inputs_Summary!$B$23/12,A122,Inputs_Summary!$B$24*12,Inputs_Summary!$B$22),0)</f>
        <v>0</v>
      </c>
      <c r="E123" s="2">
        <f>IF(A123&lt;=Inputs_Summary!$B$24*12,E122+C123,0)</f>
        <v>0</v>
      </c>
    </row>
    <row r="124" spans="1:5" x14ac:dyDescent="0.25">
      <c r="A124">
        <v>123</v>
      </c>
      <c r="B124" s="2">
        <f>IF(A124&lt;=Inputs_Summary!$B$24*12,PMT(Inputs_Summary!$B$23/12,Inputs_Summary!$B$24*12,Inputs_Summary!$B$22),0)</f>
        <v>0</v>
      </c>
      <c r="C124" s="2">
        <f>IF(A124&lt;=Inputs_Summary!$B$24*12,PPMT(Inputs_Summary!$B$23/12,A123,Inputs_Summary!$B$24*12,Inputs_Summary!$B$22),0)</f>
        <v>0</v>
      </c>
      <c r="D124" s="2">
        <f>IF(A124&lt;=Inputs_Summary!$B$24*12,IPMT(Inputs_Summary!$B$23/12,A123,Inputs_Summary!$B$24*12,Inputs_Summary!$B$22),0)</f>
        <v>0</v>
      </c>
      <c r="E124" s="2">
        <f>IF(A124&lt;=Inputs_Summary!$B$24*12,E123+C124,0)</f>
        <v>0</v>
      </c>
    </row>
    <row r="125" spans="1:5" x14ac:dyDescent="0.25">
      <c r="A125">
        <v>124</v>
      </c>
      <c r="B125" s="2">
        <f>IF(A125&lt;=Inputs_Summary!$B$24*12,PMT(Inputs_Summary!$B$23/12,Inputs_Summary!$B$24*12,Inputs_Summary!$B$22),0)</f>
        <v>0</v>
      </c>
      <c r="C125" s="2">
        <f>IF(A125&lt;=Inputs_Summary!$B$24*12,PPMT(Inputs_Summary!$B$23/12,A124,Inputs_Summary!$B$24*12,Inputs_Summary!$B$22),0)</f>
        <v>0</v>
      </c>
      <c r="D125" s="2">
        <f>IF(A125&lt;=Inputs_Summary!$B$24*12,IPMT(Inputs_Summary!$B$23/12,A124,Inputs_Summary!$B$24*12,Inputs_Summary!$B$22),0)</f>
        <v>0</v>
      </c>
      <c r="E125" s="2">
        <f>IF(A125&lt;=Inputs_Summary!$B$24*12,E124+C125,0)</f>
        <v>0</v>
      </c>
    </row>
    <row r="126" spans="1:5" x14ac:dyDescent="0.25">
      <c r="A126">
        <v>125</v>
      </c>
      <c r="B126" s="2">
        <f>IF(A126&lt;=Inputs_Summary!$B$24*12,PMT(Inputs_Summary!$B$23/12,Inputs_Summary!$B$24*12,Inputs_Summary!$B$22),0)</f>
        <v>0</v>
      </c>
      <c r="C126" s="2">
        <f>IF(A126&lt;=Inputs_Summary!$B$24*12,PPMT(Inputs_Summary!$B$23/12,A125,Inputs_Summary!$B$24*12,Inputs_Summary!$B$22),0)</f>
        <v>0</v>
      </c>
      <c r="D126" s="2">
        <f>IF(A126&lt;=Inputs_Summary!$B$24*12,IPMT(Inputs_Summary!$B$23/12,A125,Inputs_Summary!$B$24*12,Inputs_Summary!$B$22),0)</f>
        <v>0</v>
      </c>
      <c r="E126" s="2">
        <f>IF(A126&lt;=Inputs_Summary!$B$24*12,E125+C126,0)</f>
        <v>0</v>
      </c>
    </row>
    <row r="127" spans="1:5" x14ac:dyDescent="0.25">
      <c r="A127">
        <v>126</v>
      </c>
      <c r="B127" s="2">
        <f>IF(A127&lt;=Inputs_Summary!$B$24*12,PMT(Inputs_Summary!$B$23/12,Inputs_Summary!$B$24*12,Inputs_Summary!$B$22),0)</f>
        <v>0</v>
      </c>
      <c r="C127" s="2">
        <f>IF(A127&lt;=Inputs_Summary!$B$24*12,PPMT(Inputs_Summary!$B$23/12,A126,Inputs_Summary!$B$24*12,Inputs_Summary!$B$22),0)</f>
        <v>0</v>
      </c>
      <c r="D127" s="2">
        <f>IF(A127&lt;=Inputs_Summary!$B$24*12,IPMT(Inputs_Summary!$B$23/12,A126,Inputs_Summary!$B$24*12,Inputs_Summary!$B$22),0)</f>
        <v>0</v>
      </c>
      <c r="E127" s="2">
        <f>IF(A127&lt;=Inputs_Summary!$B$24*12,E126+C127,0)</f>
        <v>0</v>
      </c>
    </row>
    <row r="128" spans="1:5" x14ac:dyDescent="0.25">
      <c r="A128">
        <v>127</v>
      </c>
      <c r="B128" s="2">
        <f>IF(A128&lt;=Inputs_Summary!$B$24*12,PMT(Inputs_Summary!$B$23/12,Inputs_Summary!$B$24*12,Inputs_Summary!$B$22),0)</f>
        <v>0</v>
      </c>
      <c r="C128" s="2">
        <f>IF(A128&lt;=Inputs_Summary!$B$24*12,PPMT(Inputs_Summary!$B$23/12,A127,Inputs_Summary!$B$24*12,Inputs_Summary!$B$22),0)</f>
        <v>0</v>
      </c>
      <c r="D128" s="2">
        <f>IF(A128&lt;=Inputs_Summary!$B$24*12,IPMT(Inputs_Summary!$B$23/12,A127,Inputs_Summary!$B$24*12,Inputs_Summary!$B$22),0)</f>
        <v>0</v>
      </c>
      <c r="E128" s="2">
        <f>IF(A128&lt;=Inputs_Summary!$B$24*12,E127+C128,0)</f>
        <v>0</v>
      </c>
    </row>
    <row r="129" spans="1:5" x14ac:dyDescent="0.25">
      <c r="A129">
        <v>128</v>
      </c>
      <c r="B129" s="2">
        <f>IF(A129&lt;=Inputs_Summary!$B$24*12,PMT(Inputs_Summary!$B$23/12,Inputs_Summary!$B$24*12,Inputs_Summary!$B$22),0)</f>
        <v>0</v>
      </c>
      <c r="C129" s="2">
        <f>IF(A129&lt;=Inputs_Summary!$B$24*12,PPMT(Inputs_Summary!$B$23/12,A128,Inputs_Summary!$B$24*12,Inputs_Summary!$B$22),0)</f>
        <v>0</v>
      </c>
      <c r="D129" s="2">
        <f>IF(A129&lt;=Inputs_Summary!$B$24*12,IPMT(Inputs_Summary!$B$23/12,A128,Inputs_Summary!$B$24*12,Inputs_Summary!$B$22),0)</f>
        <v>0</v>
      </c>
      <c r="E129" s="2">
        <f>IF(A129&lt;=Inputs_Summary!$B$24*12,E128+C129,0)</f>
        <v>0</v>
      </c>
    </row>
    <row r="130" spans="1:5" x14ac:dyDescent="0.25">
      <c r="A130">
        <v>129</v>
      </c>
      <c r="B130" s="2">
        <f>IF(A130&lt;=Inputs_Summary!$B$24*12,PMT(Inputs_Summary!$B$23/12,Inputs_Summary!$B$24*12,Inputs_Summary!$B$22),0)</f>
        <v>0</v>
      </c>
      <c r="C130" s="2">
        <f>IF(A130&lt;=Inputs_Summary!$B$24*12,PPMT(Inputs_Summary!$B$23/12,A129,Inputs_Summary!$B$24*12,Inputs_Summary!$B$22),0)</f>
        <v>0</v>
      </c>
      <c r="D130" s="2">
        <f>IF(A130&lt;=Inputs_Summary!$B$24*12,IPMT(Inputs_Summary!$B$23/12,A129,Inputs_Summary!$B$24*12,Inputs_Summary!$B$22),0)</f>
        <v>0</v>
      </c>
      <c r="E130" s="2">
        <f>IF(A130&lt;=Inputs_Summary!$B$24*12,E129+C130,0)</f>
        <v>0</v>
      </c>
    </row>
    <row r="131" spans="1:5" x14ac:dyDescent="0.25">
      <c r="A131">
        <v>130</v>
      </c>
      <c r="B131" s="2">
        <f>IF(A131&lt;=Inputs_Summary!$B$24*12,PMT(Inputs_Summary!$B$23/12,Inputs_Summary!$B$24*12,Inputs_Summary!$B$22),0)</f>
        <v>0</v>
      </c>
      <c r="C131" s="2">
        <f>IF(A131&lt;=Inputs_Summary!$B$24*12,PPMT(Inputs_Summary!$B$23/12,A130,Inputs_Summary!$B$24*12,Inputs_Summary!$B$22),0)</f>
        <v>0</v>
      </c>
      <c r="D131" s="2">
        <f>IF(A131&lt;=Inputs_Summary!$B$24*12,IPMT(Inputs_Summary!$B$23/12,A130,Inputs_Summary!$B$24*12,Inputs_Summary!$B$22),0)</f>
        <v>0</v>
      </c>
      <c r="E131" s="2">
        <f>IF(A131&lt;=Inputs_Summary!$B$24*12,E130+C131,0)</f>
        <v>0</v>
      </c>
    </row>
    <row r="132" spans="1:5" x14ac:dyDescent="0.25">
      <c r="A132">
        <v>131</v>
      </c>
      <c r="B132" s="2">
        <f>IF(A132&lt;=Inputs_Summary!$B$24*12,PMT(Inputs_Summary!$B$23/12,Inputs_Summary!$B$24*12,Inputs_Summary!$B$22),0)</f>
        <v>0</v>
      </c>
      <c r="C132" s="2">
        <f>IF(A132&lt;=Inputs_Summary!$B$24*12,PPMT(Inputs_Summary!$B$23/12,A131,Inputs_Summary!$B$24*12,Inputs_Summary!$B$22),0)</f>
        <v>0</v>
      </c>
      <c r="D132" s="2">
        <f>IF(A132&lt;=Inputs_Summary!$B$24*12,IPMT(Inputs_Summary!$B$23/12,A131,Inputs_Summary!$B$24*12,Inputs_Summary!$B$22),0)</f>
        <v>0</v>
      </c>
      <c r="E132" s="2">
        <f>IF(A132&lt;=Inputs_Summary!$B$24*12,E131+C132,0)</f>
        <v>0</v>
      </c>
    </row>
    <row r="133" spans="1:5" x14ac:dyDescent="0.25">
      <c r="A133">
        <v>132</v>
      </c>
      <c r="B133" s="2">
        <f>IF(A133&lt;=Inputs_Summary!$B$24*12,PMT(Inputs_Summary!$B$23/12,Inputs_Summary!$B$24*12,Inputs_Summary!$B$22),0)</f>
        <v>0</v>
      </c>
      <c r="C133" s="2">
        <f>IF(A133&lt;=Inputs_Summary!$B$24*12,PPMT(Inputs_Summary!$B$23/12,A132,Inputs_Summary!$B$24*12,Inputs_Summary!$B$22),0)</f>
        <v>0</v>
      </c>
      <c r="D133" s="2">
        <f>IF(A133&lt;=Inputs_Summary!$B$24*12,IPMT(Inputs_Summary!$B$23/12,A132,Inputs_Summary!$B$24*12,Inputs_Summary!$B$22),0)</f>
        <v>0</v>
      </c>
      <c r="E133" s="2">
        <f>IF(A133&lt;=Inputs_Summary!$B$24*12,E132+C133,0)</f>
        <v>0</v>
      </c>
    </row>
    <row r="134" spans="1:5" x14ac:dyDescent="0.25">
      <c r="A134">
        <v>133</v>
      </c>
      <c r="B134" s="2">
        <f>IF(A134&lt;=Inputs_Summary!$B$24*12,PMT(Inputs_Summary!$B$23/12,Inputs_Summary!$B$24*12,Inputs_Summary!$B$22),0)</f>
        <v>0</v>
      </c>
      <c r="C134" s="2">
        <f>IF(A134&lt;=Inputs_Summary!$B$24*12,PPMT(Inputs_Summary!$B$23/12,A133,Inputs_Summary!$B$24*12,Inputs_Summary!$B$22),0)</f>
        <v>0</v>
      </c>
      <c r="D134" s="2">
        <f>IF(A134&lt;=Inputs_Summary!$B$24*12,IPMT(Inputs_Summary!$B$23/12,A133,Inputs_Summary!$B$24*12,Inputs_Summary!$B$22),0)</f>
        <v>0</v>
      </c>
      <c r="E134" s="2">
        <f>IF(A134&lt;=Inputs_Summary!$B$24*12,E133+C134,0)</f>
        <v>0</v>
      </c>
    </row>
    <row r="135" spans="1:5" x14ac:dyDescent="0.25">
      <c r="A135">
        <v>134</v>
      </c>
      <c r="B135" s="2">
        <f>IF(A135&lt;=Inputs_Summary!$B$24*12,PMT(Inputs_Summary!$B$23/12,Inputs_Summary!$B$24*12,Inputs_Summary!$B$22),0)</f>
        <v>0</v>
      </c>
      <c r="C135" s="2">
        <f>IF(A135&lt;=Inputs_Summary!$B$24*12,PPMT(Inputs_Summary!$B$23/12,A134,Inputs_Summary!$B$24*12,Inputs_Summary!$B$22),0)</f>
        <v>0</v>
      </c>
      <c r="D135" s="2">
        <f>IF(A135&lt;=Inputs_Summary!$B$24*12,IPMT(Inputs_Summary!$B$23/12,A134,Inputs_Summary!$B$24*12,Inputs_Summary!$B$22),0)</f>
        <v>0</v>
      </c>
      <c r="E135" s="2">
        <f>IF(A135&lt;=Inputs_Summary!$B$24*12,E134+C135,0)</f>
        <v>0</v>
      </c>
    </row>
    <row r="136" spans="1:5" x14ac:dyDescent="0.25">
      <c r="A136">
        <v>135</v>
      </c>
      <c r="B136" s="2">
        <f>IF(A136&lt;=Inputs_Summary!$B$24*12,PMT(Inputs_Summary!$B$23/12,Inputs_Summary!$B$24*12,Inputs_Summary!$B$22),0)</f>
        <v>0</v>
      </c>
      <c r="C136" s="2">
        <f>IF(A136&lt;=Inputs_Summary!$B$24*12,PPMT(Inputs_Summary!$B$23/12,A135,Inputs_Summary!$B$24*12,Inputs_Summary!$B$22),0)</f>
        <v>0</v>
      </c>
      <c r="D136" s="2">
        <f>IF(A136&lt;=Inputs_Summary!$B$24*12,IPMT(Inputs_Summary!$B$23/12,A135,Inputs_Summary!$B$24*12,Inputs_Summary!$B$22),0)</f>
        <v>0</v>
      </c>
      <c r="E136" s="2">
        <f>IF(A136&lt;=Inputs_Summary!$B$24*12,E135+C136,0)</f>
        <v>0</v>
      </c>
    </row>
    <row r="137" spans="1:5" x14ac:dyDescent="0.25">
      <c r="A137">
        <v>136</v>
      </c>
      <c r="B137" s="2">
        <f>IF(A137&lt;=Inputs_Summary!$B$24*12,PMT(Inputs_Summary!$B$23/12,Inputs_Summary!$B$24*12,Inputs_Summary!$B$22),0)</f>
        <v>0</v>
      </c>
      <c r="C137" s="2">
        <f>IF(A137&lt;=Inputs_Summary!$B$24*12,PPMT(Inputs_Summary!$B$23/12,A136,Inputs_Summary!$B$24*12,Inputs_Summary!$B$22),0)</f>
        <v>0</v>
      </c>
      <c r="D137" s="2">
        <f>IF(A137&lt;=Inputs_Summary!$B$24*12,IPMT(Inputs_Summary!$B$23/12,A136,Inputs_Summary!$B$24*12,Inputs_Summary!$B$22),0)</f>
        <v>0</v>
      </c>
      <c r="E137" s="2">
        <f>IF(A137&lt;=Inputs_Summary!$B$24*12,E136+C137,0)</f>
        <v>0</v>
      </c>
    </row>
    <row r="138" spans="1:5" x14ac:dyDescent="0.25">
      <c r="A138">
        <v>137</v>
      </c>
      <c r="B138" s="2">
        <f>IF(A138&lt;=Inputs_Summary!$B$24*12,PMT(Inputs_Summary!$B$23/12,Inputs_Summary!$B$24*12,Inputs_Summary!$B$22),0)</f>
        <v>0</v>
      </c>
      <c r="C138" s="2">
        <f>IF(A138&lt;=Inputs_Summary!$B$24*12,PPMT(Inputs_Summary!$B$23/12,A137,Inputs_Summary!$B$24*12,Inputs_Summary!$B$22),0)</f>
        <v>0</v>
      </c>
      <c r="D138" s="2">
        <f>IF(A138&lt;=Inputs_Summary!$B$24*12,IPMT(Inputs_Summary!$B$23/12,A137,Inputs_Summary!$B$24*12,Inputs_Summary!$B$22),0)</f>
        <v>0</v>
      </c>
      <c r="E138" s="2">
        <f>IF(A138&lt;=Inputs_Summary!$B$24*12,E137+C138,0)</f>
        <v>0</v>
      </c>
    </row>
    <row r="139" spans="1:5" x14ac:dyDescent="0.25">
      <c r="A139">
        <v>138</v>
      </c>
      <c r="B139" s="2">
        <f>IF(A139&lt;=Inputs_Summary!$B$24*12,PMT(Inputs_Summary!$B$23/12,Inputs_Summary!$B$24*12,Inputs_Summary!$B$22),0)</f>
        <v>0</v>
      </c>
      <c r="C139" s="2">
        <f>IF(A139&lt;=Inputs_Summary!$B$24*12,PPMT(Inputs_Summary!$B$23/12,A138,Inputs_Summary!$B$24*12,Inputs_Summary!$B$22),0)</f>
        <v>0</v>
      </c>
      <c r="D139" s="2">
        <f>IF(A139&lt;=Inputs_Summary!$B$24*12,IPMT(Inputs_Summary!$B$23/12,A138,Inputs_Summary!$B$24*12,Inputs_Summary!$B$22),0)</f>
        <v>0</v>
      </c>
      <c r="E139" s="2">
        <f>IF(A139&lt;=Inputs_Summary!$B$24*12,E138+C139,0)</f>
        <v>0</v>
      </c>
    </row>
    <row r="140" spans="1:5" x14ac:dyDescent="0.25">
      <c r="A140">
        <v>139</v>
      </c>
      <c r="B140" s="2">
        <f>IF(A140&lt;=Inputs_Summary!$B$24*12,PMT(Inputs_Summary!$B$23/12,Inputs_Summary!$B$24*12,Inputs_Summary!$B$22),0)</f>
        <v>0</v>
      </c>
      <c r="C140" s="2">
        <f>IF(A140&lt;=Inputs_Summary!$B$24*12,PPMT(Inputs_Summary!$B$23/12,A139,Inputs_Summary!$B$24*12,Inputs_Summary!$B$22),0)</f>
        <v>0</v>
      </c>
      <c r="D140" s="2">
        <f>IF(A140&lt;=Inputs_Summary!$B$24*12,IPMT(Inputs_Summary!$B$23/12,A139,Inputs_Summary!$B$24*12,Inputs_Summary!$B$22),0)</f>
        <v>0</v>
      </c>
      <c r="E140" s="2">
        <f>IF(A140&lt;=Inputs_Summary!$B$24*12,E139+C140,0)</f>
        <v>0</v>
      </c>
    </row>
    <row r="141" spans="1:5" x14ac:dyDescent="0.25">
      <c r="A141">
        <v>140</v>
      </c>
      <c r="B141" s="2">
        <f>IF(A141&lt;=Inputs_Summary!$B$24*12,PMT(Inputs_Summary!$B$23/12,Inputs_Summary!$B$24*12,Inputs_Summary!$B$22),0)</f>
        <v>0</v>
      </c>
      <c r="C141" s="2">
        <f>IF(A141&lt;=Inputs_Summary!$B$24*12,PPMT(Inputs_Summary!$B$23/12,A140,Inputs_Summary!$B$24*12,Inputs_Summary!$B$22),0)</f>
        <v>0</v>
      </c>
      <c r="D141" s="2">
        <f>IF(A141&lt;=Inputs_Summary!$B$24*12,IPMT(Inputs_Summary!$B$23/12,A140,Inputs_Summary!$B$24*12,Inputs_Summary!$B$22),0)</f>
        <v>0</v>
      </c>
      <c r="E141" s="2">
        <f>IF(A141&lt;=Inputs_Summary!$B$24*12,E140+C141,0)</f>
        <v>0</v>
      </c>
    </row>
    <row r="142" spans="1:5" x14ac:dyDescent="0.25">
      <c r="A142">
        <v>141</v>
      </c>
      <c r="B142" s="2">
        <f>IF(A142&lt;=Inputs_Summary!$B$24*12,PMT(Inputs_Summary!$B$23/12,Inputs_Summary!$B$24*12,Inputs_Summary!$B$22),0)</f>
        <v>0</v>
      </c>
      <c r="C142" s="2">
        <f>IF(A142&lt;=Inputs_Summary!$B$24*12,PPMT(Inputs_Summary!$B$23/12,A141,Inputs_Summary!$B$24*12,Inputs_Summary!$B$22),0)</f>
        <v>0</v>
      </c>
      <c r="D142" s="2">
        <f>IF(A142&lt;=Inputs_Summary!$B$24*12,IPMT(Inputs_Summary!$B$23/12,A141,Inputs_Summary!$B$24*12,Inputs_Summary!$B$22),0)</f>
        <v>0</v>
      </c>
      <c r="E142" s="2">
        <f>IF(A142&lt;=Inputs_Summary!$B$24*12,E141+C142,0)</f>
        <v>0</v>
      </c>
    </row>
    <row r="143" spans="1:5" x14ac:dyDescent="0.25">
      <c r="A143">
        <v>142</v>
      </c>
      <c r="B143" s="2">
        <f>IF(A143&lt;=Inputs_Summary!$B$24*12,PMT(Inputs_Summary!$B$23/12,Inputs_Summary!$B$24*12,Inputs_Summary!$B$22),0)</f>
        <v>0</v>
      </c>
      <c r="C143" s="2">
        <f>IF(A143&lt;=Inputs_Summary!$B$24*12,PPMT(Inputs_Summary!$B$23/12,A142,Inputs_Summary!$B$24*12,Inputs_Summary!$B$22),0)</f>
        <v>0</v>
      </c>
      <c r="D143" s="2">
        <f>IF(A143&lt;=Inputs_Summary!$B$24*12,IPMT(Inputs_Summary!$B$23/12,A142,Inputs_Summary!$B$24*12,Inputs_Summary!$B$22),0)</f>
        <v>0</v>
      </c>
      <c r="E143" s="2">
        <f>IF(A143&lt;=Inputs_Summary!$B$24*12,E142+C143,0)</f>
        <v>0</v>
      </c>
    </row>
    <row r="144" spans="1:5" x14ac:dyDescent="0.25">
      <c r="A144">
        <v>143</v>
      </c>
      <c r="B144" s="2">
        <f>IF(A144&lt;=Inputs_Summary!$B$24*12,PMT(Inputs_Summary!$B$23/12,Inputs_Summary!$B$24*12,Inputs_Summary!$B$22),0)</f>
        <v>0</v>
      </c>
      <c r="C144" s="2">
        <f>IF(A144&lt;=Inputs_Summary!$B$24*12,PPMT(Inputs_Summary!$B$23/12,A143,Inputs_Summary!$B$24*12,Inputs_Summary!$B$22),0)</f>
        <v>0</v>
      </c>
      <c r="D144" s="2">
        <f>IF(A144&lt;=Inputs_Summary!$B$24*12,IPMT(Inputs_Summary!$B$23/12,A143,Inputs_Summary!$B$24*12,Inputs_Summary!$B$22),0)</f>
        <v>0</v>
      </c>
      <c r="E144" s="2">
        <f>IF(A144&lt;=Inputs_Summary!$B$24*12,E143+C144,0)</f>
        <v>0</v>
      </c>
    </row>
    <row r="145" spans="1:5" x14ac:dyDescent="0.25">
      <c r="A145">
        <v>144</v>
      </c>
      <c r="B145" s="2">
        <f>IF(A145&lt;=Inputs_Summary!$B$24*12,PMT(Inputs_Summary!$B$23/12,Inputs_Summary!$B$24*12,Inputs_Summary!$B$22),0)</f>
        <v>0</v>
      </c>
      <c r="C145" s="2">
        <f>IF(A145&lt;=Inputs_Summary!$B$24*12,PPMT(Inputs_Summary!$B$23/12,A144,Inputs_Summary!$B$24*12,Inputs_Summary!$B$22),0)</f>
        <v>0</v>
      </c>
      <c r="D145" s="2">
        <f>IF(A145&lt;=Inputs_Summary!$B$24*12,IPMT(Inputs_Summary!$B$23/12,A144,Inputs_Summary!$B$24*12,Inputs_Summary!$B$22),0)</f>
        <v>0</v>
      </c>
      <c r="E145" s="2">
        <f>IF(A145&lt;=Inputs_Summary!$B$24*12,E144+C145,0)</f>
        <v>0</v>
      </c>
    </row>
    <row r="146" spans="1:5" x14ac:dyDescent="0.25">
      <c r="A146">
        <v>145</v>
      </c>
      <c r="B146" s="2">
        <f>IF(A146&lt;=Inputs_Summary!$B$24*12,PMT(Inputs_Summary!$B$23/12,Inputs_Summary!$B$24*12,Inputs_Summary!$B$22),0)</f>
        <v>0</v>
      </c>
      <c r="C146" s="2">
        <f>IF(A146&lt;=Inputs_Summary!$B$24*12,PPMT(Inputs_Summary!$B$23/12,A145,Inputs_Summary!$B$24*12,Inputs_Summary!$B$22),0)</f>
        <v>0</v>
      </c>
      <c r="D146" s="2">
        <f>IF(A146&lt;=Inputs_Summary!$B$24*12,IPMT(Inputs_Summary!$B$23/12,A145,Inputs_Summary!$B$24*12,Inputs_Summary!$B$22),0)</f>
        <v>0</v>
      </c>
      <c r="E146" s="2">
        <f>IF(A146&lt;=Inputs_Summary!$B$24*12,E145+C146,0)</f>
        <v>0</v>
      </c>
    </row>
    <row r="147" spans="1:5" x14ac:dyDescent="0.25">
      <c r="A147">
        <v>146</v>
      </c>
      <c r="B147" s="2">
        <f>IF(A147&lt;=Inputs_Summary!$B$24*12,PMT(Inputs_Summary!$B$23/12,Inputs_Summary!$B$24*12,Inputs_Summary!$B$22),0)</f>
        <v>0</v>
      </c>
      <c r="C147" s="2">
        <f>IF(A147&lt;=Inputs_Summary!$B$24*12,PPMT(Inputs_Summary!$B$23/12,A146,Inputs_Summary!$B$24*12,Inputs_Summary!$B$22),0)</f>
        <v>0</v>
      </c>
      <c r="D147" s="2">
        <f>IF(A147&lt;=Inputs_Summary!$B$24*12,IPMT(Inputs_Summary!$B$23/12,A146,Inputs_Summary!$B$24*12,Inputs_Summary!$B$22),0)</f>
        <v>0</v>
      </c>
      <c r="E147" s="2">
        <f>IF(A147&lt;=Inputs_Summary!$B$24*12,E146+C147,0)</f>
        <v>0</v>
      </c>
    </row>
    <row r="148" spans="1:5" x14ac:dyDescent="0.25">
      <c r="A148">
        <v>147</v>
      </c>
      <c r="B148" s="2">
        <f>IF(A148&lt;=Inputs_Summary!$B$24*12,PMT(Inputs_Summary!$B$23/12,Inputs_Summary!$B$24*12,Inputs_Summary!$B$22),0)</f>
        <v>0</v>
      </c>
      <c r="C148" s="2">
        <f>IF(A148&lt;=Inputs_Summary!$B$24*12,PPMT(Inputs_Summary!$B$23/12,A147,Inputs_Summary!$B$24*12,Inputs_Summary!$B$22),0)</f>
        <v>0</v>
      </c>
      <c r="D148" s="2">
        <f>IF(A148&lt;=Inputs_Summary!$B$24*12,IPMT(Inputs_Summary!$B$23/12,A147,Inputs_Summary!$B$24*12,Inputs_Summary!$B$22),0)</f>
        <v>0</v>
      </c>
      <c r="E148" s="2">
        <f>IF(A148&lt;=Inputs_Summary!$B$24*12,E147+C148,0)</f>
        <v>0</v>
      </c>
    </row>
    <row r="149" spans="1:5" x14ac:dyDescent="0.25">
      <c r="A149">
        <v>148</v>
      </c>
      <c r="B149" s="2">
        <f>IF(A149&lt;=Inputs_Summary!$B$24*12,PMT(Inputs_Summary!$B$23/12,Inputs_Summary!$B$24*12,Inputs_Summary!$B$22),0)</f>
        <v>0</v>
      </c>
      <c r="C149" s="2">
        <f>IF(A149&lt;=Inputs_Summary!$B$24*12,PPMT(Inputs_Summary!$B$23/12,A148,Inputs_Summary!$B$24*12,Inputs_Summary!$B$22),0)</f>
        <v>0</v>
      </c>
      <c r="D149" s="2">
        <f>IF(A149&lt;=Inputs_Summary!$B$24*12,IPMT(Inputs_Summary!$B$23/12,A148,Inputs_Summary!$B$24*12,Inputs_Summary!$B$22),0)</f>
        <v>0</v>
      </c>
      <c r="E149" s="2">
        <f>IF(A149&lt;=Inputs_Summary!$B$24*12,E148+C149,0)</f>
        <v>0</v>
      </c>
    </row>
    <row r="150" spans="1:5" x14ac:dyDescent="0.25">
      <c r="A150">
        <v>149</v>
      </c>
      <c r="B150" s="2">
        <f>IF(A150&lt;=Inputs_Summary!$B$24*12,PMT(Inputs_Summary!$B$23/12,Inputs_Summary!$B$24*12,Inputs_Summary!$B$22),0)</f>
        <v>0</v>
      </c>
      <c r="C150" s="2">
        <f>IF(A150&lt;=Inputs_Summary!$B$24*12,PPMT(Inputs_Summary!$B$23/12,A149,Inputs_Summary!$B$24*12,Inputs_Summary!$B$22),0)</f>
        <v>0</v>
      </c>
      <c r="D150" s="2">
        <f>IF(A150&lt;=Inputs_Summary!$B$24*12,IPMT(Inputs_Summary!$B$23/12,A149,Inputs_Summary!$B$24*12,Inputs_Summary!$B$22),0)</f>
        <v>0</v>
      </c>
      <c r="E150" s="2">
        <f>IF(A150&lt;=Inputs_Summary!$B$24*12,E149+C150,0)</f>
        <v>0</v>
      </c>
    </row>
    <row r="151" spans="1:5" x14ac:dyDescent="0.25">
      <c r="A151">
        <v>150</v>
      </c>
      <c r="B151" s="2">
        <f>IF(A151&lt;=Inputs_Summary!$B$24*12,PMT(Inputs_Summary!$B$23/12,Inputs_Summary!$B$24*12,Inputs_Summary!$B$22),0)</f>
        <v>0</v>
      </c>
      <c r="C151" s="2">
        <f>IF(A151&lt;=Inputs_Summary!$B$24*12,PPMT(Inputs_Summary!$B$23/12,A150,Inputs_Summary!$B$24*12,Inputs_Summary!$B$22),0)</f>
        <v>0</v>
      </c>
      <c r="D151" s="2">
        <f>IF(A151&lt;=Inputs_Summary!$B$24*12,IPMT(Inputs_Summary!$B$23/12,A150,Inputs_Summary!$B$24*12,Inputs_Summary!$B$22),0)</f>
        <v>0</v>
      </c>
      <c r="E151" s="2">
        <f>IF(A151&lt;=Inputs_Summary!$B$24*12,E150+C151,0)</f>
        <v>0</v>
      </c>
    </row>
    <row r="152" spans="1:5" x14ac:dyDescent="0.25">
      <c r="A152">
        <v>151</v>
      </c>
      <c r="B152" s="2">
        <f>IF(A152&lt;=Inputs_Summary!$B$24*12,PMT(Inputs_Summary!$B$23/12,Inputs_Summary!$B$24*12,Inputs_Summary!$B$22),0)</f>
        <v>0</v>
      </c>
      <c r="C152" s="2">
        <f>IF(A152&lt;=Inputs_Summary!$B$24*12,PPMT(Inputs_Summary!$B$23/12,A151,Inputs_Summary!$B$24*12,Inputs_Summary!$B$22),0)</f>
        <v>0</v>
      </c>
      <c r="D152" s="2">
        <f>IF(A152&lt;=Inputs_Summary!$B$24*12,IPMT(Inputs_Summary!$B$23/12,A151,Inputs_Summary!$B$24*12,Inputs_Summary!$B$22),0)</f>
        <v>0</v>
      </c>
      <c r="E152" s="2">
        <f>IF(A152&lt;=Inputs_Summary!$B$24*12,E151+C152,0)</f>
        <v>0</v>
      </c>
    </row>
    <row r="153" spans="1:5" x14ac:dyDescent="0.25">
      <c r="A153">
        <v>152</v>
      </c>
      <c r="B153" s="2">
        <f>IF(A153&lt;=Inputs_Summary!$B$24*12,PMT(Inputs_Summary!$B$23/12,Inputs_Summary!$B$24*12,Inputs_Summary!$B$22),0)</f>
        <v>0</v>
      </c>
      <c r="C153" s="2">
        <f>IF(A153&lt;=Inputs_Summary!$B$24*12,PPMT(Inputs_Summary!$B$23/12,A152,Inputs_Summary!$B$24*12,Inputs_Summary!$B$22),0)</f>
        <v>0</v>
      </c>
      <c r="D153" s="2">
        <f>IF(A153&lt;=Inputs_Summary!$B$24*12,IPMT(Inputs_Summary!$B$23/12,A152,Inputs_Summary!$B$24*12,Inputs_Summary!$B$22),0)</f>
        <v>0</v>
      </c>
      <c r="E153" s="2">
        <f>IF(A153&lt;=Inputs_Summary!$B$24*12,E152+C153,0)</f>
        <v>0</v>
      </c>
    </row>
    <row r="154" spans="1:5" x14ac:dyDescent="0.25">
      <c r="A154">
        <v>153</v>
      </c>
      <c r="B154" s="2">
        <f>IF(A154&lt;=Inputs_Summary!$B$24*12,PMT(Inputs_Summary!$B$23/12,Inputs_Summary!$B$24*12,Inputs_Summary!$B$22),0)</f>
        <v>0</v>
      </c>
      <c r="C154" s="2">
        <f>IF(A154&lt;=Inputs_Summary!$B$24*12,PPMT(Inputs_Summary!$B$23/12,A153,Inputs_Summary!$B$24*12,Inputs_Summary!$B$22),0)</f>
        <v>0</v>
      </c>
      <c r="D154" s="2">
        <f>IF(A154&lt;=Inputs_Summary!$B$24*12,IPMT(Inputs_Summary!$B$23/12,A153,Inputs_Summary!$B$24*12,Inputs_Summary!$B$22),0)</f>
        <v>0</v>
      </c>
      <c r="E154" s="2">
        <f>IF(A154&lt;=Inputs_Summary!$B$24*12,E153+C154,0)</f>
        <v>0</v>
      </c>
    </row>
    <row r="155" spans="1:5" x14ac:dyDescent="0.25">
      <c r="A155">
        <v>154</v>
      </c>
      <c r="B155" s="2">
        <f>IF(A155&lt;=Inputs_Summary!$B$24*12,PMT(Inputs_Summary!$B$23/12,Inputs_Summary!$B$24*12,Inputs_Summary!$B$22),0)</f>
        <v>0</v>
      </c>
      <c r="C155" s="2">
        <f>IF(A155&lt;=Inputs_Summary!$B$24*12,PPMT(Inputs_Summary!$B$23/12,A154,Inputs_Summary!$B$24*12,Inputs_Summary!$B$22),0)</f>
        <v>0</v>
      </c>
      <c r="D155" s="2">
        <f>IF(A155&lt;=Inputs_Summary!$B$24*12,IPMT(Inputs_Summary!$B$23/12,A154,Inputs_Summary!$B$24*12,Inputs_Summary!$B$22),0)</f>
        <v>0</v>
      </c>
      <c r="E155" s="2">
        <f>IF(A155&lt;=Inputs_Summary!$B$24*12,E154+C155,0)</f>
        <v>0</v>
      </c>
    </row>
    <row r="156" spans="1:5" x14ac:dyDescent="0.25">
      <c r="A156">
        <v>155</v>
      </c>
      <c r="B156" s="2">
        <f>IF(A156&lt;=Inputs_Summary!$B$24*12,PMT(Inputs_Summary!$B$23/12,Inputs_Summary!$B$24*12,Inputs_Summary!$B$22),0)</f>
        <v>0</v>
      </c>
      <c r="C156" s="2">
        <f>IF(A156&lt;=Inputs_Summary!$B$24*12,PPMT(Inputs_Summary!$B$23/12,A155,Inputs_Summary!$B$24*12,Inputs_Summary!$B$22),0)</f>
        <v>0</v>
      </c>
      <c r="D156" s="2">
        <f>IF(A156&lt;=Inputs_Summary!$B$24*12,IPMT(Inputs_Summary!$B$23/12,A155,Inputs_Summary!$B$24*12,Inputs_Summary!$B$22),0)</f>
        <v>0</v>
      </c>
      <c r="E156" s="2">
        <f>IF(A156&lt;=Inputs_Summary!$B$24*12,E155+C156,0)</f>
        <v>0</v>
      </c>
    </row>
    <row r="157" spans="1:5" x14ac:dyDescent="0.25">
      <c r="A157">
        <v>156</v>
      </c>
      <c r="B157" s="2">
        <f>IF(A157&lt;=Inputs_Summary!$B$24*12,PMT(Inputs_Summary!$B$23/12,Inputs_Summary!$B$24*12,Inputs_Summary!$B$22),0)</f>
        <v>0</v>
      </c>
      <c r="C157" s="2">
        <f>IF(A157&lt;=Inputs_Summary!$B$24*12,PPMT(Inputs_Summary!$B$23/12,A156,Inputs_Summary!$B$24*12,Inputs_Summary!$B$22),0)</f>
        <v>0</v>
      </c>
      <c r="D157" s="2">
        <f>IF(A157&lt;=Inputs_Summary!$B$24*12,IPMT(Inputs_Summary!$B$23/12,A156,Inputs_Summary!$B$24*12,Inputs_Summary!$B$22),0)</f>
        <v>0</v>
      </c>
      <c r="E157" s="2">
        <f>IF(A157&lt;=Inputs_Summary!$B$24*12,E156+C157,0)</f>
        <v>0</v>
      </c>
    </row>
    <row r="158" spans="1:5" x14ac:dyDescent="0.25">
      <c r="A158">
        <v>157</v>
      </c>
      <c r="B158" s="2">
        <f>IF(A158&lt;=Inputs_Summary!$B$24*12,PMT(Inputs_Summary!$B$23/12,Inputs_Summary!$B$24*12,Inputs_Summary!$B$22),0)</f>
        <v>0</v>
      </c>
      <c r="C158" s="2">
        <f>IF(A158&lt;=Inputs_Summary!$B$24*12,PPMT(Inputs_Summary!$B$23/12,A157,Inputs_Summary!$B$24*12,Inputs_Summary!$B$22),0)</f>
        <v>0</v>
      </c>
      <c r="D158" s="2">
        <f>IF(A158&lt;=Inputs_Summary!$B$24*12,IPMT(Inputs_Summary!$B$23/12,A157,Inputs_Summary!$B$24*12,Inputs_Summary!$B$22),0)</f>
        <v>0</v>
      </c>
      <c r="E158" s="2">
        <f>IF(A158&lt;=Inputs_Summary!$B$24*12,E157+C158,0)</f>
        <v>0</v>
      </c>
    </row>
    <row r="159" spans="1:5" x14ac:dyDescent="0.25">
      <c r="A159">
        <v>158</v>
      </c>
      <c r="B159" s="2">
        <f>IF(A159&lt;=Inputs_Summary!$B$24*12,PMT(Inputs_Summary!$B$23/12,Inputs_Summary!$B$24*12,Inputs_Summary!$B$22),0)</f>
        <v>0</v>
      </c>
      <c r="C159" s="2">
        <f>IF(A159&lt;=Inputs_Summary!$B$24*12,PPMT(Inputs_Summary!$B$23/12,A158,Inputs_Summary!$B$24*12,Inputs_Summary!$B$22),0)</f>
        <v>0</v>
      </c>
      <c r="D159" s="2">
        <f>IF(A159&lt;=Inputs_Summary!$B$24*12,IPMT(Inputs_Summary!$B$23/12,A158,Inputs_Summary!$B$24*12,Inputs_Summary!$B$22),0)</f>
        <v>0</v>
      </c>
      <c r="E159" s="2">
        <f>IF(A159&lt;=Inputs_Summary!$B$24*12,E158+C159,0)</f>
        <v>0</v>
      </c>
    </row>
    <row r="160" spans="1:5" x14ac:dyDescent="0.25">
      <c r="A160">
        <v>159</v>
      </c>
      <c r="B160" s="2">
        <f>IF(A160&lt;=Inputs_Summary!$B$24*12,PMT(Inputs_Summary!$B$23/12,Inputs_Summary!$B$24*12,Inputs_Summary!$B$22),0)</f>
        <v>0</v>
      </c>
      <c r="C160" s="2">
        <f>IF(A160&lt;=Inputs_Summary!$B$24*12,PPMT(Inputs_Summary!$B$23/12,A159,Inputs_Summary!$B$24*12,Inputs_Summary!$B$22),0)</f>
        <v>0</v>
      </c>
      <c r="D160" s="2">
        <f>IF(A160&lt;=Inputs_Summary!$B$24*12,IPMT(Inputs_Summary!$B$23/12,A159,Inputs_Summary!$B$24*12,Inputs_Summary!$B$22),0)</f>
        <v>0</v>
      </c>
      <c r="E160" s="2">
        <f>IF(A160&lt;=Inputs_Summary!$B$24*12,E159+C160,0)</f>
        <v>0</v>
      </c>
    </row>
    <row r="161" spans="1:5" x14ac:dyDescent="0.25">
      <c r="A161">
        <v>160</v>
      </c>
      <c r="B161" s="2">
        <f>IF(A161&lt;=Inputs_Summary!$B$24*12,PMT(Inputs_Summary!$B$23/12,Inputs_Summary!$B$24*12,Inputs_Summary!$B$22),0)</f>
        <v>0</v>
      </c>
      <c r="C161" s="2">
        <f>IF(A161&lt;=Inputs_Summary!$B$24*12,PPMT(Inputs_Summary!$B$23/12,A160,Inputs_Summary!$B$24*12,Inputs_Summary!$B$22),0)</f>
        <v>0</v>
      </c>
      <c r="D161" s="2">
        <f>IF(A161&lt;=Inputs_Summary!$B$24*12,IPMT(Inputs_Summary!$B$23/12,A160,Inputs_Summary!$B$24*12,Inputs_Summary!$B$22),0)</f>
        <v>0</v>
      </c>
      <c r="E161" s="2">
        <f>IF(A161&lt;=Inputs_Summary!$B$24*12,E160+C161,0)</f>
        <v>0</v>
      </c>
    </row>
    <row r="162" spans="1:5" x14ac:dyDescent="0.25">
      <c r="A162">
        <v>161</v>
      </c>
      <c r="B162" s="2">
        <f>IF(A162&lt;=Inputs_Summary!$B$24*12,PMT(Inputs_Summary!$B$23/12,Inputs_Summary!$B$24*12,Inputs_Summary!$B$22),0)</f>
        <v>0</v>
      </c>
      <c r="C162" s="2">
        <f>IF(A162&lt;=Inputs_Summary!$B$24*12,PPMT(Inputs_Summary!$B$23/12,A161,Inputs_Summary!$B$24*12,Inputs_Summary!$B$22),0)</f>
        <v>0</v>
      </c>
      <c r="D162" s="2">
        <f>IF(A162&lt;=Inputs_Summary!$B$24*12,IPMT(Inputs_Summary!$B$23/12,A161,Inputs_Summary!$B$24*12,Inputs_Summary!$B$22),0)</f>
        <v>0</v>
      </c>
      <c r="E162" s="2">
        <f>IF(A162&lt;=Inputs_Summary!$B$24*12,E161+C162,0)</f>
        <v>0</v>
      </c>
    </row>
    <row r="163" spans="1:5" x14ac:dyDescent="0.25">
      <c r="A163">
        <v>162</v>
      </c>
      <c r="B163" s="2">
        <f>IF(A163&lt;=Inputs_Summary!$B$24*12,PMT(Inputs_Summary!$B$23/12,Inputs_Summary!$B$24*12,Inputs_Summary!$B$22),0)</f>
        <v>0</v>
      </c>
      <c r="C163" s="2">
        <f>IF(A163&lt;=Inputs_Summary!$B$24*12,PPMT(Inputs_Summary!$B$23/12,A162,Inputs_Summary!$B$24*12,Inputs_Summary!$B$22),0)</f>
        <v>0</v>
      </c>
      <c r="D163" s="2">
        <f>IF(A163&lt;=Inputs_Summary!$B$24*12,IPMT(Inputs_Summary!$B$23/12,A162,Inputs_Summary!$B$24*12,Inputs_Summary!$B$22),0)</f>
        <v>0</v>
      </c>
      <c r="E163" s="2">
        <f>IF(A163&lt;=Inputs_Summary!$B$24*12,E162+C163,0)</f>
        <v>0</v>
      </c>
    </row>
    <row r="164" spans="1:5" x14ac:dyDescent="0.25">
      <c r="A164">
        <v>163</v>
      </c>
      <c r="B164" s="2">
        <f>IF(A164&lt;=Inputs_Summary!$B$24*12,PMT(Inputs_Summary!$B$23/12,Inputs_Summary!$B$24*12,Inputs_Summary!$B$22),0)</f>
        <v>0</v>
      </c>
      <c r="C164" s="2">
        <f>IF(A164&lt;=Inputs_Summary!$B$24*12,PPMT(Inputs_Summary!$B$23/12,A163,Inputs_Summary!$B$24*12,Inputs_Summary!$B$22),0)</f>
        <v>0</v>
      </c>
      <c r="D164" s="2">
        <f>IF(A164&lt;=Inputs_Summary!$B$24*12,IPMT(Inputs_Summary!$B$23/12,A163,Inputs_Summary!$B$24*12,Inputs_Summary!$B$22),0)</f>
        <v>0</v>
      </c>
      <c r="E164" s="2">
        <f>IF(A164&lt;=Inputs_Summary!$B$24*12,E163+C164,0)</f>
        <v>0</v>
      </c>
    </row>
    <row r="165" spans="1:5" x14ac:dyDescent="0.25">
      <c r="A165">
        <v>164</v>
      </c>
      <c r="B165" s="2">
        <f>IF(A165&lt;=Inputs_Summary!$B$24*12,PMT(Inputs_Summary!$B$23/12,Inputs_Summary!$B$24*12,Inputs_Summary!$B$22),0)</f>
        <v>0</v>
      </c>
      <c r="C165" s="2">
        <f>IF(A165&lt;=Inputs_Summary!$B$24*12,PPMT(Inputs_Summary!$B$23/12,A164,Inputs_Summary!$B$24*12,Inputs_Summary!$B$22),0)</f>
        <v>0</v>
      </c>
      <c r="D165" s="2">
        <f>IF(A165&lt;=Inputs_Summary!$B$24*12,IPMT(Inputs_Summary!$B$23/12,A164,Inputs_Summary!$B$24*12,Inputs_Summary!$B$22),0)</f>
        <v>0</v>
      </c>
      <c r="E165" s="2">
        <f>IF(A165&lt;=Inputs_Summary!$B$24*12,E164+C165,0)</f>
        <v>0</v>
      </c>
    </row>
    <row r="166" spans="1:5" x14ac:dyDescent="0.25">
      <c r="A166">
        <v>165</v>
      </c>
      <c r="B166" s="2">
        <f>IF(A166&lt;=Inputs_Summary!$B$24*12,PMT(Inputs_Summary!$B$23/12,Inputs_Summary!$B$24*12,Inputs_Summary!$B$22),0)</f>
        <v>0</v>
      </c>
      <c r="C166" s="2">
        <f>IF(A166&lt;=Inputs_Summary!$B$24*12,PPMT(Inputs_Summary!$B$23/12,A165,Inputs_Summary!$B$24*12,Inputs_Summary!$B$22),0)</f>
        <v>0</v>
      </c>
      <c r="D166" s="2">
        <f>IF(A166&lt;=Inputs_Summary!$B$24*12,IPMT(Inputs_Summary!$B$23/12,A165,Inputs_Summary!$B$24*12,Inputs_Summary!$B$22),0)</f>
        <v>0</v>
      </c>
      <c r="E166" s="2">
        <f>IF(A166&lt;=Inputs_Summary!$B$24*12,E165+C166,0)</f>
        <v>0</v>
      </c>
    </row>
    <row r="167" spans="1:5" x14ac:dyDescent="0.25">
      <c r="A167">
        <v>166</v>
      </c>
      <c r="B167" s="2">
        <f>IF(A167&lt;=Inputs_Summary!$B$24*12,PMT(Inputs_Summary!$B$23/12,Inputs_Summary!$B$24*12,Inputs_Summary!$B$22),0)</f>
        <v>0</v>
      </c>
      <c r="C167" s="2">
        <f>IF(A167&lt;=Inputs_Summary!$B$24*12,PPMT(Inputs_Summary!$B$23/12,A166,Inputs_Summary!$B$24*12,Inputs_Summary!$B$22),0)</f>
        <v>0</v>
      </c>
      <c r="D167" s="2">
        <f>IF(A167&lt;=Inputs_Summary!$B$24*12,IPMT(Inputs_Summary!$B$23/12,A166,Inputs_Summary!$B$24*12,Inputs_Summary!$B$22),0)</f>
        <v>0</v>
      </c>
      <c r="E167" s="2">
        <f>IF(A167&lt;=Inputs_Summary!$B$24*12,E166+C167,0)</f>
        <v>0</v>
      </c>
    </row>
    <row r="168" spans="1:5" x14ac:dyDescent="0.25">
      <c r="A168">
        <v>167</v>
      </c>
      <c r="B168" s="2">
        <f>IF(A168&lt;=Inputs_Summary!$B$24*12,PMT(Inputs_Summary!$B$23/12,Inputs_Summary!$B$24*12,Inputs_Summary!$B$22),0)</f>
        <v>0</v>
      </c>
      <c r="C168" s="2">
        <f>IF(A168&lt;=Inputs_Summary!$B$24*12,PPMT(Inputs_Summary!$B$23/12,A167,Inputs_Summary!$B$24*12,Inputs_Summary!$B$22),0)</f>
        <v>0</v>
      </c>
      <c r="D168" s="2">
        <f>IF(A168&lt;=Inputs_Summary!$B$24*12,IPMT(Inputs_Summary!$B$23/12,A167,Inputs_Summary!$B$24*12,Inputs_Summary!$B$22),0)</f>
        <v>0</v>
      </c>
      <c r="E168" s="2">
        <f>IF(A168&lt;=Inputs_Summary!$B$24*12,E167+C168,0)</f>
        <v>0</v>
      </c>
    </row>
    <row r="169" spans="1:5" x14ac:dyDescent="0.25">
      <c r="A169">
        <v>168</v>
      </c>
      <c r="B169" s="2">
        <f>IF(A169&lt;=Inputs_Summary!$B$24*12,PMT(Inputs_Summary!$B$23/12,Inputs_Summary!$B$24*12,Inputs_Summary!$B$22),0)</f>
        <v>0</v>
      </c>
      <c r="C169" s="2">
        <f>IF(A169&lt;=Inputs_Summary!$B$24*12,PPMT(Inputs_Summary!$B$23/12,A168,Inputs_Summary!$B$24*12,Inputs_Summary!$B$22),0)</f>
        <v>0</v>
      </c>
      <c r="D169" s="2">
        <f>IF(A169&lt;=Inputs_Summary!$B$24*12,IPMT(Inputs_Summary!$B$23/12,A168,Inputs_Summary!$B$24*12,Inputs_Summary!$B$22),0)</f>
        <v>0</v>
      </c>
      <c r="E169" s="2">
        <f>IF(A169&lt;=Inputs_Summary!$B$24*12,E168+C169,0)</f>
        <v>0</v>
      </c>
    </row>
    <row r="170" spans="1:5" x14ac:dyDescent="0.25">
      <c r="A170">
        <v>169</v>
      </c>
      <c r="B170" s="2">
        <f>IF(A170&lt;=Inputs_Summary!$B$24*12,PMT(Inputs_Summary!$B$23/12,Inputs_Summary!$B$24*12,Inputs_Summary!$B$22),0)</f>
        <v>0</v>
      </c>
      <c r="C170" s="2">
        <f>IF(A170&lt;=Inputs_Summary!$B$24*12,PPMT(Inputs_Summary!$B$23/12,A169,Inputs_Summary!$B$24*12,Inputs_Summary!$B$22),0)</f>
        <v>0</v>
      </c>
      <c r="D170" s="2">
        <f>IF(A170&lt;=Inputs_Summary!$B$24*12,IPMT(Inputs_Summary!$B$23/12,A169,Inputs_Summary!$B$24*12,Inputs_Summary!$B$22),0)</f>
        <v>0</v>
      </c>
      <c r="E170" s="2">
        <f>IF(A170&lt;=Inputs_Summary!$B$24*12,E169+C170,0)</f>
        <v>0</v>
      </c>
    </row>
    <row r="171" spans="1:5" x14ac:dyDescent="0.25">
      <c r="A171">
        <v>170</v>
      </c>
      <c r="B171" s="2">
        <f>IF(A171&lt;=Inputs_Summary!$B$24*12,PMT(Inputs_Summary!$B$23/12,Inputs_Summary!$B$24*12,Inputs_Summary!$B$22),0)</f>
        <v>0</v>
      </c>
      <c r="C171" s="2">
        <f>IF(A171&lt;=Inputs_Summary!$B$24*12,PPMT(Inputs_Summary!$B$23/12,A170,Inputs_Summary!$B$24*12,Inputs_Summary!$B$22),0)</f>
        <v>0</v>
      </c>
      <c r="D171" s="2">
        <f>IF(A171&lt;=Inputs_Summary!$B$24*12,IPMT(Inputs_Summary!$B$23/12,A170,Inputs_Summary!$B$24*12,Inputs_Summary!$B$22),0)</f>
        <v>0</v>
      </c>
      <c r="E171" s="2">
        <f>IF(A171&lt;=Inputs_Summary!$B$24*12,E170+C171,0)</f>
        <v>0</v>
      </c>
    </row>
    <row r="172" spans="1:5" x14ac:dyDescent="0.25">
      <c r="A172">
        <v>171</v>
      </c>
      <c r="B172" s="2">
        <f>IF(A172&lt;=Inputs_Summary!$B$24*12,PMT(Inputs_Summary!$B$23/12,Inputs_Summary!$B$24*12,Inputs_Summary!$B$22),0)</f>
        <v>0</v>
      </c>
      <c r="C172" s="2">
        <f>IF(A172&lt;=Inputs_Summary!$B$24*12,PPMT(Inputs_Summary!$B$23/12,A171,Inputs_Summary!$B$24*12,Inputs_Summary!$B$22),0)</f>
        <v>0</v>
      </c>
      <c r="D172" s="2">
        <f>IF(A172&lt;=Inputs_Summary!$B$24*12,IPMT(Inputs_Summary!$B$23/12,A171,Inputs_Summary!$B$24*12,Inputs_Summary!$B$22),0)</f>
        <v>0</v>
      </c>
      <c r="E172" s="2">
        <f>IF(A172&lt;=Inputs_Summary!$B$24*12,E171+C172,0)</f>
        <v>0</v>
      </c>
    </row>
    <row r="173" spans="1:5" x14ac:dyDescent="0.25">
      <c r="A173">
        <v>172</v>
      </c>
      <c r="B173" s="2">
        <f>IF(A173&lt;=Inputs_Summary!$B$24*12,PMT(Inputs_Summary!$B$23/12,Inputs_Summary!$B$24*12,Inputs_Summary!$B$22),0)</f>
        <v>0</v>
      </c>
      <c r="C173" s="2">
        <f>IF(A173&lt;=Inputs_Summary!$B$24*12,PPMT(Inputs_Summary!$B$23/12,A172,Inputs_Summary!$B$24*12,Inputs_Summary!$B$22),0)</f>
        <v>0</v>
      </c>
      <c r="D173" s="2">
        <f>IF(A173&lt;=Inputs_Summary!$B$24*12,IPMT(Inputs_Summary!$B$23/12,A172,Inputs_Summary!$B$24*12,Inputs_Summary!$B$22),0)</f>
        <v>0</v>
      </c>
      <c r="E173" s="2">
        <f>IF(A173&lt;=Inputs_Summary!$B$24*12,E172+C173,0)</f>
        <v>0</v>
      </c>
    </row>
    <row r="174" spans="1:5" x14ac:dyDescent="0.25">
      <c r="A174">
        <v>173</v>
      </c>
      <c r="B174" s="2">
        <f>IF(A174&lt;=Inputs_Summary!$B$24*12,PMT(Inputs_Summary!$B$23/12,Inputs_Summary!$B$24*12,Inputs_Summary!$B$22),0)</f>
        <v>0</v>
      </c>
      <c r="C174" s="2">
        <f>IF(A174&lt;=Inputs_Summary!$B$24*12,PPMT(Inputs_Summary!$B$23/12,A173,Inputs_Summary!$B$24*12,Inputs_Summary!$B$22),0)</f>
        <v>0</v>
      </c>
      <c r="D174" s="2">
        <f>IF(A174&lt;=Inputs_Summary!$B$24*12,IPMT(Inputs_Summary!$B$23/12,A173,Inputs_Summary!$B$24*12,Inputs_Summary!$B$22),0)</f>
        <v>0</v>
      </c>
      <c r="E174" s="2">
        <f>IF(A174&lt;=Inputs_Summary!$B$24*12,E173+C174,0)</f>
        <v>0</v>
      </c>
    </row>
    <row r="175" spans="1:5" x14ac:dyDescent="0.25">
      <c r="A175">
        <v>174</v>
      </c>
      <c r="B175" s="2">
        <f>IF(A175&lt;=Inputs_Summary!$B$24*12,PMT(Inputs_Summary!$B$23/12,Inputs_Summary!$B$24*12,Inputs_Summary!$B$22),0)</f>
        <v>0</v>
      </c>
      <c r="C175" s="2">
        <f>IF(A175&lt;=Inputs_Summary!$B$24*12,PPMT(Inputs_Summary!$B$23/12,A174,Inputs_Summary!$B$24*12,Inputs_Summary!$B$22),0)</f>
        <v>0</v>
      </c>
      <c r="D175" s="2">
        <f>IF(A175&lt;=Inputs_Summary!$B$24*12,IPMT(Inputs_Summary!$B$23/12,A174,Inputs_Summary!$B$24*12,Inputs_Summary!$B$22),0)</f>
        <v>0</v>
      </c>
      <c r="E175" s="2">
        <f>IF(A175&lt;=Inputs_Summary!$B$24*12,E174+C175,0)</f>
        <v>0</v>
      </c>
    </row>
    <row r="176" spans="1:5" x14ac:dyDescent="0.25">
      <c r="A176">
        <v>175</v>
      </c>
      <c r="B176" s="2">
        <f>IF(A176&lt;=Inputs_Summary!$B$24*12,PMT(Inputs_Summary!$B$23/12,Inputs_Summary!$B$24*12,Inputs_Summary!$B$22),0)</f>
        <v>0</v>
      </c>
      <c r="C176" s="2">
        <f>IF(A176&lt;=Inputs_Summary!$B$24*12,PPMT(Inputs_Summary!$B$23/12,A175,Inputs_Summary!$B$24*12,Inputs_Summary!$B$22),0)</f>
        <v>0</v>
      </c>
      <c r="D176" s="2">
        <f>IF(A176&lt;=Inputs_Summary!$B$24*12,IPMT(Inputs_Summary!$B$23/12,A175,Inputs_Summary!$B$24*12,Inputs_Summary!$B$22),0)</f>
        <v>0</v>
      </c>
      <c r="E176" s="2">
        <f>IF(A176&lt;=Inputs_Summary!$B$24*12,E175+C176,0)</f>
        <v>0</v>
      </c>
    </row>
    <row r="177" spans="1:5" x14ac:dyDescent="0.25">
      <c r="A177">
        <v>176</v>
      </c>
      <c r="B177" s="2">
        <f>IF(A177&lt;=Inputs_Summary!$B$24*12,PMT(Inputs_Summary!$B$23/12,Inputs_Summary!$B$24*12,Inputs_Summary!$B$22),0)</f>
        <v>0</v>
      </c>
      <c r="C177" s="2">
        <f>IF(A177&lt;=Inputs_Summary!$B$24*12,PPMT(Inputs_Summary!$B$23/12,A176,Inputs_Summary!$B$24*12,Inputs_Summary!$B$22),0)</f>
        <v>0</v>
      </c>
      <c r="D177" s="2">
        <f>IF(A177&lt;=Inputs_Summary!$B$24*12,IPMT(Inputs_Summary!$B$23/12,A176,Inputs_Summary!$B$24*12,Inputs_Summary!$B$22),0)</f>
        <v>0</v>
      </c>
      <c r="E177" s="2">
        <f>IF(A177&lt;=Inputs_Summary!$B$24*12,E176+C177,0)</f>
        <v>0</v>
      </c>
    </row>
    <row r="178" spans="1:5" x14ac:dyDescent="0.25">
      <c r="A178">
        <v>177</v>
      </c>
      <c r="B178" s="2">
        <f>IF(A178&lt;=Inputs_Summary!$B$24*12,PMT(Inputs_Summary!$B$23/12,Inputs_Summary!$B$24*12,Inputs_Summary!$B$22),0)</f>
        <v>0</v>
      </c>
      <c r="C178" s="2">
        <f>IF(A178&lt;=Inputs_Summary!$B$24*12,PPMT(Inputs_Summary!$B$23/12,A177,Inputs_Summary!$B$24*12,Inputs_Summary!$B$22),0)</f>
        <v>0</v>
      </c>
      <c r="D178" s="2">
        <f>IF(A178&lt;=Inputs_Summary!$B$24*12,IPMT(Inputs_Summary!$B$23/12,A177,Inputs_Summary!$B$24*12,Inputs_Summary!$B$22),0)</f>
        <v>0</v>
      </c>
      <c r="E178" s="2">
        <f>IF(A178&lt;=Inputs_Summary!$B$24*12,E177+C178,0)</f>
        <v>0</v>
      </c>
    </row>
    <row r="179" spans="1:5" x14ac:dyDescent="0.25">
      <c r="A179">
        <v>178</v>
      </c>
      <c r="B179" s="2">
        <f>IF(A179&lt;=Inputs_Summary!$B$24*12,PMT(Inputs_Summary!$B$23/12,Inputs_Summary!$B$24*12,Inputs_Summary!$B$22),0)</f>
        <v>0</v>
      </c>
      <c r="C179" s="2">
        <f>IF(A179&lt;=Inputs_Summary!$B$24*12,PPMT(Inputs_Summary!$B$23/12,A178,Inputs_Summary!$B$24*12,Inputs_Summary!$B$22),0)</f>
        <v>0</v>
      </c>
      <c r="D179" s="2">
        <f>IF(A179&lt;=Inputs_Summary!$B$24*12,IPMT(Inputs_Summary!$B$23/12,A178,Inputs_Summary!$B$24*12,Inputs_Summary!$B$22),0)</f>
        <v>0</v>
      </c>
      <c r="E179" s="2">
        <f>IF(A179&lt;=Inputs_Summary!$B$24*12,E178+C179,0)</f>
        <v>0</v>
      </c>
    </row>
    <row r="180" spans="1:5" x14ac:dyDescent="0.25">
      <c r="A180">
        <v>179</v>
      </c>
      <c r="B180" s="2">
        <f>IF(A180&lt;=Inputs_Summary!$B$24*12,PMT(Inputs_Summary!$B$23/12,Inputs_Summary!$B$24*12,Inputs_Summary!$B$22),0)</f>
        <v>0</v>
      </c>
      <c r="C180" s="2">
        <f>IF(A180&lt;=Inputs_Summary!$B$24*12,PPMT(Inputs_Summary!$B$23/12,A179,Inputs_Summary!$B$24*12,Inputs_Summary!$B$22),0)</f>
        <v>0</v>
      </c>
      <c r="D180" s="2">
        <f>IF(A180&lt;=Inputs_Summary!$B$24*12,IPMT(Inputs_Summary!$B$23/12,A179,Inputs_Summary!$B$24*12,Inputs_Summary!$B$22),0)</f>
        <v>0</v>
      </c>
      <c r="E180" s="2">
        <f>IF(A180&lt;=Inputs_Summary!$B$24*12,E179+C180,0)</f>
        <v>0</v>
      </c>
    </row>
    <row r="181" spans="1:5" x14ac:dyDescent="0.25">
      <c r="A181">
        <v>180</v>
      </c>
      <c r="B181" s="2">
        <f>IF(A181&lt;=Inputs_Summary!$B$24*12,PMT(Inputs_Summary!$B$23/12,Inputs_Summary!$B$24*12,Inputs_Summary!$B$22),0)</f>
        <v>0</v>
      </c>
      <c r="C181" s="2">
        <f>IF(A181&lt;=Inputs_Summary!$B$24*12,PPMT(Inputs_Summary!$B$23/12,A180,Inputs_Summary!$B$24*12,Inputs_Summary!$B$22),0)</f>
        <v>0</v>
      </c>
      <c r="D181" s="2">
        <f>IF(A181&lt;=Inputs_Summary!$B$24*12,IPMT(Inputs_Summary!$B$23/12,A180,Inputs_Summary!$B$24*12,Inputs_Summary!$B$22),0)</f>
        <v>0</v>
      </c>
      <c r="E181" s="2">
        <f>IF(A181&lt;=Inputs_Summary!$B$24*12,E180+C181,0)</f>
        <v>0</v>
      </c>
    </row>
    <row r="182" spans="1:5" x14ac:dyDescent="0.25">
      <c r="A182">
        <v>181</v>
      </c>
      <c r="B182" s="2">
        <f>IF(A182&lt;=Inputs_Summary!$B$24*12,PMT(Inputs_Summary!$B$23/12,Inputs_Summary!$B$24*12,Inputs_Summary!$B$22),0)</f>
        <v>0</v>
      </c>
      <c r="C182" s="2">
        <f>IF(A182&lt;=Inputs_Summary!$B$24*12,PPMT(Inputs_Summary!$B$23/12,A181,Inputs_Summary!$B$24*12,Inputs_Summary!$B$22),0)</f>
        <v>0</v>
      </c>
      <c r="D182" s="2">
        <f>IF(A182&lt;=Inputs_Summary!$B$24*12,IPMT(Inputs_Summary!$B$23/12,A181,Inputs_Summary!$B$24*12,Inputs_Summary!$B$22),0)</f>
        <v>0</v>
      </c>
      <c r="E182" s="2">
        <f>IF(A182&lt;=Inputs_Summary!$B$24*12,E181+C182,0)</f>
        <v>0</v>
      </c>
    </row>
    <row r="183" spans="1:5" x14ac:dyDescent="0.25">
      <c r="A183">
        <v>182</v>
      </c>
      <c r="B183" s="2">
        <f>IF(A183&lt;=Inputs_Summary!$B$24*12,PMT(Inputs_Summary!$B$23/12,Inputs_Summary!$B$24*12,Inputs_Summary!$B$22),0)</f>
        <v>0</v>
      </c>
      <c r="C183" s="2">
        <f>IF(A183&lt;=Inputs_Summary!$B$24*12,PPMT(Inputs_Summary!$B$23/12,A182,Inputs_Summary!$B$24*12,Inputs_Summary!$B$22),0)</f>
        <v>0</v>
      </c>
      <c r="D183" s="2">
        <f>IF(A183&lt;=Inputs_Summary!$B$24*12,IPMT(Inputs_Summary!$B$23/12,A182,Inputs_Summary!$B$24*12,Inputs_Summary!$B$22),0)</f>
        <v>0</v>
      </c>
      <c r="E183" s="2">
        <f>IF(A183&lt;=Inputs_Summary!$B$24*12,E182+C183,0)</f>
        <v>0</v>
      </c>
    </row>
    <row r="184" spans="1:5" x14ac:dyDescent="0.25">
      <c r="A184">
        <v>183</v>
      </c>
      <c r="B184" s="2">
        <f>IF(A184&lt;=Inputs_Summary!$B$24*12,PMT(Inputs_Summary!$B$23/12,Inputs_Summary!$B$24*12,Inputs_Summary!$B$22),0)</f>
        <v>0</v>
      </c>
      <c r="C184" s="2">
        <f>IF(A184&lt;=Inputs_Summary!$B$24*12,PPMT(Inputs_Summary!$B$23/12,A183,Inputs_Summary!$B$24*12,Inputs_Summary!$B$22),0)</f>
        <v>0</v>
      </c>
      <c r="D184" s="2">
        <f>IF(A184&lt;=Inputs_Summary!$B$24*12,IPMT(Inputs_Summary!$B$23/12,A183,Inputs_Summary!$B$24*12,Inputs_Summary!$B$22),0)</f>
        <v>0</v>
      </c>
      <c r="E184" s="2">
        <f>IF(A184&lt;=Inputs_Summary!$B$24*12,E183+C184,0)</f>
        <v>0</v>
      </c>
    </row>
    <row r="185" spans="1:5" x14ac:dyDescent="0.25">
      <c r="A185">
        <v>184</v>
      </c>
      <c r="B185" s="2">
        <f>IF(A185&lt;=Inputs_Summary!$B$24*12,PMT(Inputs_Summary!$B$23/12,Inputs_Summary!$B$24*12,Inputs_Summary!$B$22),0)</f>
        <v>0</v>
      </c>
      <c r="C185" s="2">
        <f>IF(A185&lt;=Inputs_Summary!$B$24*12,PPMT(Inputs_Summary!$B$23/12,A184,Inputs_Summary!$B$24*12,Inputs_Summary!$B$22),0)</f>
        <v>0</v>
      </c>
      <c r="D185" s="2">
        <f>IF(A185&lt;=Inputs_Summary!$B$24*12,IPMT(Inputs_Summary!$B$23/12,A184,Inputs_Summary!$B$24*12,Inputs_Summary!$B$22),0)</f>
        <v>0</v>
      </c>
      <c r="E185" s="2">
        <f>IF(A185&lt;=Inputs_Summary!$B$24*12,E184+C185,0)</f>
        <v>0</v>
      </c>
    </row>
    <row r="186" spans="1:5" x14ac:dyDescent="0.25">
      <c r="A186">
        <v>185</v>
      </c>
      <c r="B186" s="2">
        <f>IF(A186&lt;=Inputs_Summary!$B$24*12,PMT(Inputs_Summary!$B$23/12,Inputs_Summary!$B$24*12,Inputs_Summary!$B$22),0)</f>
        <v>0</v>
      </c>
      <c r="C186" s="2">
        <f>IF(A186&lt;=Inputs_Summary!$B$24*12,PPMT(Inputs_Summary!$B$23/12,A185,Inputs_Summary!$B$24*12,Inputs_Summary!$B$22),0)</f>
        <v>0</v>
      </c>
      <c r="D186" s="2">
        <f>IF(A186&lt;=Inputs_Summary!$B$24*12,IPMT(Inputs_Summary!$B$23/12,A185,Inputs_Summary!$B$24*12,Inputs_Summary!$B$22),0)</f>
        <v>0</v>
      </c>
      <c r="E186" s="2">
        <f>IF(A186&lt;=Inputs_Summary!$B$24*12,E185+C186,0)</f>
        <v>0</v>
      </c>
    </row>
    <row r="187" spans="1:5" x14ac:dyDescent="0.25">
      <c r="A187">
        <v>186</v>
      </c>
      <c r="B187" s="2">
        <f>IF(A187&lt;=Inputs_Summary!$B$24*12,PMT(Inputs_Summary!$B$23/12,Inputs_Summary!$B$24*12,Inputs_Summary!$B$22),0)</f>
        <v>0</v>
      </c>
      <c r="C187" s="2">
        <f>IF(A187&lt;=Inputs_Summary!$B$24*12,PPMT(Inputs_Summary!$B$23/12,A186,Inputs_Summary!$B$24*12,Inputs_Summary!$B$22),0)</f>
        <v>0</v>
      </c>
      <c r="D187" s="2">
        <f>IF(A187&lt;=Inputs_Summary!$B$24*12,IPMT(Inputs_Summary!$B$23/12,A186,Inputs_Summary!$B$24*12,Inputs_Summary!$B$22),0)</f>
        <v>0</v>
      </c>
      <c r="E187" s="2">
        <f>IF(A187&lt;=Inputs_Summary!$B$24*12,E186+C187,0)</f>
        <v>0</v>
      </c>
    </row>
    <row r="188" spans="1:5" x14ac:dyDescent="0.25">
      <c r="A188">
        <v>187</v>
      </c>
      <c r="B188" s="2">
        <f>IF(A188&lt;=Inputs_Summary!$B$24*12,PMT(Inputs_Summary!$B$23/12,Inputs_Summary!$B$24*12,Inputs_Summary!$B$22),0)</f>
        <v>0</v>
      </c>
      <c r="C188" s="2">
        <f>IF(A188&lt;=Inputs_Summary!$B$24*12,PPMT(Inputs_Summary!$B$23/12,A187,Inputs_Summary!$B$24*12,Inputs_Summary!$B$22),0)</f>
        <v>0</v>
      </c>
      <c r="D188" s="2">
        <f>IF(A188&lt;=Inputs_Summary!$B$24*12,IPMT(Inputs_Summary!$B$23/12,A187,Inputs_Summary!$B$24*12,Inputs_Summary!$B$22),0)</f>
        <v>0</v>
      </c>
      <c r="E188" s="2">
        <f>IF(A188&lt;=Inputs_Summary!$B$24*12,E187+C188,0)</f>
        <v>0</v>
      </c>
    </row>
    <row r="189" spans="1:5" x14ac:dyDescent="0.25">
      <c r="A189">
        <v>188</v>
      </c>
      <c r="B189" s="2">
        <f>IF(A189&lt;=Inputs_Summary!$B$24*12,PMT(Inputs_Summary!$B$23/12,Inputs_Summary!$B$24*12,Inputs_Summary!$B$22),0)</f>
        <v>0</v>
      </c>
      <c r="C189" s="2">
        <f>IF(A189&lt;=Inputs_Summary!$B$24*12,PPMT(Inputs_Summary!$B$23/12,A188,Inputs_Summary!$B$24*12,Inputs_Summary!$B$22),0)</f>
        <v>0</v>
      </c>
      <c r="D189" s="2">
        <f>IF(A189&lt;=Inputs_Summary!$B$24*12,IPMT(Inputs_Summary!$B$23/12,A188,Inputs_Summary!$B$24*12,Inputs_Summary!$B$22),0)</f>
        <v>0</v>
      </c>
      <c r="E189" s="2">
        <f>IF(A189&lt;=Inputs_Summary!$B$24*12,E188+C189,0)</f>
        <v>0</v>
      </c>
    </row>
    <row r="190" spans="1:5" x14ac:dyDescent="0.25">
      <c r="A190">
        <v>189</v>
      </c>
      <c r="B190" s="2">
        <f>IF(A190&lt;=Inputs_Summary!$B$24*12,PMT(Inputs_Summary!$B$23/12,Inputs_Summary!$B$24*12,Inputs_Summary!$B$22),0)</f>
        <v>0</v>
      </c>
      <c r="C190" s="2">
        <f>IF(A190&lt;=Inputs_Summary!$B$24*12,PPMT(Inputs_Summary!$B$23/12,A189,Inputs_Summary!$B$24*12,Inputs_Summary!$B$22),0)</f>
        <v>0</v>
      </c>
      <c r="D190" s="2">
        <f>IF(A190&lt;=Inputs_Summary!$B$24*12,IPMT(Inputs_Summary!$B$23/12,A189,Inputs_Summary!$B$24*12,Inputs_Summary!$B$22),0)</f>
        <v>0</v>
      </c>
      <c r="E190" s="2">
        <f>IF(A190&lt;=Inputs_Summary!$B$24*12,E189+C190,0)</f>
        <v>0</v>
      </c>
    </row>
    <row r="191" spans="1:5" x14ac:dyDescent="0.25">
      <c r="A191">
        <v>190</v>
      </c>
      <c r="B191" s="2">
        <f>IF(A191&lt;=Inputs_Summary!$B$24*12,PMT(Inputs_Summary!$B$23/12,Inputs_Summary!$B$24*12,Inputs_Summary!$B$22),0)</f>
        <v>0</v>
      </c>
      <c r="C191" s="2">
        <f>IF(A191&lt;=Inputs_Summary!$B$24*12,PPMT(Inputs_Summary!$B$23/12,A190,Inputs_Summary!$B$24*12,Inputs_Summary!$B$22),0)</f>
        <v>0</v>
      </c>
      <c r="D191" s="2">
        <f>IF(A191&lt;=Inputs_Summary!$B$24*12,IPMT(Inputs_Summary!$B$23/12,A190,Inputs_Summary!$B$24*12,Inputs_Summary!$B$22),0)</f>
        <v>0</v>
      </c>
      <c r="E191" s="2">
        <f>IF(A191&lt;=Inputs_Summary!$B$24*12,E190+C191,0)</f>
        <v>0</v>
      </c>
    </row>
    <row r="192" spans="1:5" x14ac:dyDescent="0.25">
      <c r="A192">
        <v>191</v>
      </c>
      <c r="B192" s="2">
        <f>IF(A192&lt;=Inputs_Summary!$B$24*12,PMT(Inputs_Summary!$B$23/12,Inputs_Summary!$B$24*12,Inputs_Summary!$B$22),0)</f>
        <v>0</v>
      </c>
      <c r="C192" s="2">
        <f>IF(A192&lt;=Inputs_Summary!$B$24*12,PPMT(Inputs_Summary!$B$23/12,A191,Inputs_Summary!$B$24*12,Inputs_Summary!$B$22),0)</f>
        <v>0</v>
      </c>
      <c r="D192" s="2">
        <f>IF(A192&lt;=Inputs_Summary!$B$24*12,IPMT(Inputs_Summary!$B$23/12,A191,Inputs_Summary!$B$24*12,Inputs_Summary!$B$22),0)</f>
        <v>0</v>
      </c>
      <c r="E192" s="2">
        <f>IF(A192&lt;=Inputs_Summary!$B$24*12,E191+C192,0)</f>
        <v>0</v>
      </c>
    </row>
    <row r="193" spans="1:5" x14ac:dyDescent="0.25">
      <c r="A193">
        <v>192</v>
      </c>
      <c r="B193" s="2">
        <f>IF(A193&lt;=Inputs_Summary!$B$24*12,PMT(Inputs_Summary!$B$23/12,Inputs_Summary!$B$24*12,Inputs_Summary!$B$22),0)</f>
        <v>0</v>
      </c>
      <c r="C193" s="2">
        <f>IF(A193&lt;=Inputs_Summary!$B$24*12,PPMT(Inputs_Summary!$B$23/12,A192,Inputs_Summary!$B$24*12,Inputs_Summary!$B$22),0)</f>
        <v>0</v>
      </c>
      <c r="D193" s="2">
        <f>IF(A193&lt;=Inputs_Summary!$B$24*12,IPMT(Inputs_Summary!$B$23/12,A192,Inputs_Summary!$B$24*12,Inputs_Summary!$B$22),0)</f>
        <v>0</v>
      </c>
      <c r="E193" s="2">
        <f>IF(A193&lt;=Inputs_Summary!$B$24*12,E192+C193,0)</f>
        <v>0</v>
      </c>
    </row>
    <row r="194" spans="1:5" x14ac:dyDescent="0.25">
      <c r="A194">
        <v>193</v>
      </c>
      <c r="B194" s="2">
        <f>IF(A194&lt;=Inputs_Summary!$B$24*12,PMT(Inputs_Summary!$B$23/12,Inputs_Summary!$B$24*12,Inputs_Summary!$B$22),0)</f>
        <v>0</v>
      </c>
      <c r="C194" s="2">
        <f>IF(A194&lt;=Inputs_Summary!$B$24*12,PPMT(Inputs_Summary!$B$23/12,A193,Inputs_Summary!$B$24*12,Inputs_Summary!$B$22),0)</f>
        <v>0</v>
      </c>
      <c r="D194" s="2">
        <f>IF(A194&lt;=Inputs_Summary!$B$24*12,IPMT(Inputs_Summary!$B$23/12,A193,Inputs_Summary!$B$24*12,Inputs_Summary!$B$22),0)</f>
        <v>0</v>
      </c>
      <c r="E194" s="2">
        <f>IF(A194&lt;=Inputs_Summary!$B$24*12,E193+C194,0)</f>
        <v>0</v>
      </c>
    </row>
    <row r="195" spans="1:5" x14ac:dyDescent="0.25">
      <c r="A195">
        <v>194</v>
      </c>
      <c r="B195" s="2">
        <f>IF(A195&lt;=Inputs_Summary!$B$24*12,PMT(Inputs_Summary!$B$23/12,Inputs_Summary!$B$24*12,Inputs_Summary!$B$22),0)</f>
        <v>0</v>
      </c>
      <c r="C195" s="2">
        <f>IF(A195&lt;=Inputs_Summary!$B$24*12,PPMT(Inputs_Summary!$B$23/12,A194,Inputs_Summary!$B$24*12,Inputs_Summary!$B$22),0)</f>
        <v>0</v>
      </c>
      <c r="D195" s="2">
        <f>IF(A195&lt;=Inputs_Summary!$B$24*12,IPMT(Inputs_Summary!$B$23/12,A194,Inputs_Summary!$B$24*12,Inputs_Summary!$B$22),0)</f>
        <v>0</v>
      </c>
      <c r="E195" s="2">
        <f>IF(A195&lt;=Inputs_Summary!$B$24*12,E194+C195,0)</f>
        <v>0</v>
      </c>
    </row>
    <row r="196" spans="1:5" x14ac:dyDescent="0.25">
      <c r="A196">
        <v>195</v>
      </c>
      <c r="B196" s="2">
        <f>IF(A196&lt;=Inputs_Summary!$B$24*12,PMT(Inputs_Summary!$B$23/12,Inputs_Summary!$B$24*12,Inputs_Summary!$B$22),0)</f>
        <v>0</v>
      </c>
      <c r="C196" s="2">
        <f>IF(A196&lt;=Inputs_Summary!$B$24*12,PPMT(Inputs_Summary!$B$23/12,A195,Inputs_Summary!$B$24*12,Inputs_Summary!$B$22),0)</f>
        <v>0</v>
      </c>
      <c r="D196" s="2">
        <f>IF(A196&lt;=Inputs_Summary!$B$24*12,IPMT(Inputs_Summary!$B$23/12,A195,Inputs_Summary!$B$24*12,Inputs_Summary!$B$22),0)</f>
        <v>0</v>
      </c>
      <c r="E196" s="2">
        <f>IF(A196&lt;=Inputs_Summary!$B$24*12,E195+C196,0)</f>
        <v>0</v>
      </c>
    </row>
    <row r="197" spans="1:5" x14ac:dyDescent="0.25">
      <c r="A197">
        <v>196</v>
      </c>
      <c r="B197" s="2">
        <f>IF(A197&lt;=Inputs_Summary!$B$24*12,PMT(Inputs_Summary!$B$23/12,Inputs_Summary!$B$24*12,Inputs_Summary!$B$22),0)</f>
        <v>0</v>
      </c>
      <c r="C197" s="2">
        <f>IF(A197&lt;=Inputs_Summary!$B$24*12,PPMT(Inputs_Summary!$B$23/12,A196,Inputs_Summary!$B$24*12,Inputs_Summary!$B$22),0)</f>
        <v>0</v>
      </c>
      <c r="D197" s="2">
        <f>IF(A197&lt;=Inputs_Summary!$B$24*12,IPMT(Inputs_Summary!$B$23/12,A196,Inputs_Summary!$B$24*12,Inputs_Summary!$B$22),0)</f>
        <v>0</v>
      </c>
      <c r="E197" s="2">
        <f>IF(A197&lt;=Inputs_Summary!$B$24*12,E196+C197,0)</f>
        <v>0</v>
      </c>
    </row>
    <row r="198" spans="1:5" x14ac:dyDescent="0.25">
      <c r="A198">
        <v>197</v>
      </c>
      <c r="B198" s="2">
        <f>IF(A198&lt;=Inputs_Summary!$B$24*12,PMT(Inputs_Summary!$B$23/12,Inputs_Summary!$B$24*12,Inputs_Summary!$B$22),0)</f>
        <v>0</v>
      </c>
      <c r="C198" s="2">
        <f>IF(A198&lt;=Inputs_Summary!$B$24*12,PPMT(Inputs_Summary!$B$23/12,A197,Inputs_Summary!$B$24*12,Inputs_Summary!$B$22),0)</f>
        <v>0</v>
      </c>
      <c r="D198" s="2">
        <f>IF(A198&lt;=Inputs_Summary!$B$24*12,IPMT(Inputs_Summary!$B$23/12,A197,Inputs_Summary!$B$24*12,Inputs_Summary!$B$22),0)</f>
        <v>0</v>
      </c>
      <c r="E198" s="2">
        <f>IF(A198&lt;=Inputs_Summary!$B$24*12,E197+C198,0)</f>
        <v>0</v>
      </c>
    </row>
    <row r="199" spans="1:5" x14ac:dyDescent="0.25">
      <c r="A199">
        <v>198</v>
      </c>
      <c r="B199" s="2">
        <f>IF(A199&lt;=Inputs_Summary!$B$24*12,PMT(Inputs_Summary!$B$23/12,Inputs_Summary!$B$24*12,Inputs_Summary!$B$22),0)</f>
        <v>0</v>
      </c>
      <c r="C199" s="2">
        <f>IF(A199&lt;=Inputs_Summary!$B$24*12,PPMT(Inputs_Summary!$B$23/12,A198,Inputs_Summary!$B$24*12,Inputs_Summary!$B$22),0)</f>
        <v>0</v>
      </c>
      <c r="D199" s="2">
        <f>IF(A199&lt;=Inputs_Summary!$B$24*12,IPMT(Inputs_Summary!$B$23/12,A198,Inputs_Summary!$B$24*12,Inputs_Summary!$B$22),0)</f>
        <v>0</v>
      </c>
      <c r="E199" s="2">
        <f>IF(A199&lt;=Inputs_Summary!$B$24*12,E198+C199,0)</f>
        <v>0</v>
      </c>
    </row>
    <row r="200" spans="1:5" x14ac:dyDescent="0.25">
      <c r="A200">
        <v>199</v>
      </c>
      <c r="B200" s="2">
        <f>IF(A200&lt;=Inputs_Summary!$B$24*12,PMT(Inputs_Summary!$B$23/12,Inputs_Summary!$B$24*12,Inputs_Summary!$B$22),0)</f>
        <v>0</v>
      </c>
      <c r="C200" s="2">
        <f>IF(A200&lt;=Inputs_Summary!$B$24*12,PPMT(Inputs_Summary!$B$23/12,A199,Inputs_Summary!$B$24*12,Inputs_Summary!$B$22),0)</f>
        <v>0</v>
      </c>
      <c r="D200" s="2">
        <f>IF(A200&lt;=Inputs_Summary!$B$24*12,IPMT(Inputs_Summary!$B$23/12,A199,Inputs_Summary!$B$24*12,Inputs_Summary!$B$22),0)</f>
        <v>0</v>
      </c>
      <c r="E200" s="2">
        <f>IF(A200&lt;=Inputs_Summary!$B$24*12,E199+C200,0)</f>
        <v>0</v>
      </c>
    </row>
    <row r="201" spans="1:5" x14ac:dyDescent="0.25">
      <c r="A201">
        <v>200</v>
      </c>
      <c r="B201" s="2">
        <f>IF(A201&lt;=Inputs_Summary!$B$24*12,PMT(Inputs_Summary!$B$23/12,Inputs_Summary!$B$24*12,Inputs_Summary!$B$22),0)</f>
        <v>0</v>
      </c>
      <c r="C201" s="2">
        <f>IF(A201&lt;=Inputs_Summary!$B$24*12,PPMT(Inputs_Summary!$B$23/12,A200,Inputs_Summary!$B$24*12,Inputs_Summary!$B$22),0)</f>
        <v>0</v>
      </c>
      <c r="D201" s="2">
        <f>IF(A201&lt;=Inputs_Summary!$B$24*12,IPMT(Inputs_Summary!$B$23/12,A200,Inputs_Summary!$B$24*12,Inputs_Summary!$B$22),0)</f>
        <v>0</v>
      </c>
      <c r="E201" s="2">
        <f>IF(A201&lt;=Inputs_Summary!$B$24*12,E200+C201,0)</f>
        <v>0</v>
      </c>
    </row>
    <row r="202" spans="1:5" x14ac:dyDescent="0.25">
      <c r="A202">
        <v>201</v>
      </c>
      <c r="B202" s="2">
        <f>IF(A202&lt;=Inputs_Summary!$B$24*12,PMT(Inputs_Summary!$B$23/12,Inputs_Summary!$B$24*12,Inputs_Summary!$B$22),0)</f>
        <v>0</v>
      </c>
      <c r="C202" s="2">
        <f>IF(A202&lt;=Inputs_Summary!$B$24*12,PPMT(Inputs_Summary!$B$23/12,A201,Inputs_Summary!$B$24*12,Inputs_Summary!$B$22),0)</f>
        <v>0</v>
      </c>
      <c r="D202" s="2">
        <f>IF(A202&lt;=Inputs_Summary!$B$24*12,IPMT(Inputs_Summary!$B$23/12,A201,Inputs_Summary!$B$24*12,Inputs_Summary!$B$22),0)</f>
        <v>0</v>
      </c>
      <c r="E202" s="2">
        <f>IF(A202&lt;=Inputs_Summary!$B$24*12,E201+C202,0)</f>
        <v>0</v>
      </c>
    </row>
    <row r="203" spans="1:5" x14ac:dyDescent="0.25">
      <c r="A203">
        <v>202</v>
      </c>
      <c r="B203" s="2">
        <f>IF(A203&lt;=Inputs_Summary!$B$24*12,PMT(Inputs_Summary!$B$23/12,Inputs_Summary!$B$24*12,Inputs_Summary!$B$22),0)</f>
        <v>0</v>
      </c>
      <c r="C203" s="2">
        <f>IF(A203&lt;=Inputs_Summary!$B$24*12,PPMT(Inputs_Summary!$B$23/12,A202,Inputs_Summary!$B$24*12,Inputs_Summary!$B$22),0)</f>
        <v>0</v>
      </c>
      <c r="D203" s="2">
        <f>IF(A203&lt;=Inputs_Summary!$B$24*12,IPMT(Inputs_Summary!$B$23/12,A202,Inputs_Summary!$B$24*12,Inputs_Summary!$B$22),0)</f>
        <v>0</v>
      </c>
      <c r="E203" s="2">
        <f>IF(A203&lt;=Inputs_Summary!$B$24*12,E202+C203,0)</f>
        <v>0</v>
      </c>
    </row>
    <row r="204" spans="1:5" x14ac:dyDescent="0.25">
      <c r="A204">
        <v>203</v>
      </c>
      <c r="B204" s="2">
        <f>IF(A204&lt;=Inputs_Summary!$B$24*12,PMT(Inputs_Summary!$B$23/12,Inputs_Summary!$B$24*12,Inputs_Summary!$B$22),0)</f>
        <v>0</v>
      </c>
      <c r="C204" s="2">
        <f>IF(A204&lt;=Inputs_Summary!$B$24*12,PPMT(Inputs_Summary!$B$23/12,A203,Inputs_Summary!$B$24*12,Inputs_Summary!$B$22),0)</f>
        <v>0</v>
      </c>
      <c r="D204" s="2">
        <f>IF(A204&lt;=Inputs_Summary!$B$24*12,IPMT(Inputs_Summary!$B$23/12,A203,Inputs_Summary!$B$24*12,Inputs_Summary!$B$22),0)</f>
        <v>0</v>
      </c>
      <c r="E204" s="2">
        <f>IF(A204&lt;=Inputs_Summary!$B$24*12,E203+C204,0)</f>
        <v>0</v>
      </c>
    </row>
    <row r="205" spans="1:5" x14ac:dyDescent="0.25">
      <c r="A205">
        <v>204</v>
      </c>
      <c r="B205" s="2">
        <f>IF(A205&lt;=Inputs_Summary!$B$24*12,PMT(Inputs_Summary!$B$23/12,Inputs_Summary!$B$24*12,Inputs_Summary!$B$22),0)</f>
        <v>0</v>
      </c>
      <c r="C205" s="2">
        <f>IF(A205&lt;=Inputs_Summary!$B$24*12,PPMT(Inputs_Summary!$B$23/12,A204,Inputs_Summary!$B$24*12,Inputs_Summary!$B$22),0)</f>
        <v>0</v>
      </c>
      <c r="D205" s="2">
        <f>IF(A205&lt;=Inputs_Summary!$B$24*12,IPMT(Inputs_Summary!$B$23/12,A204,Inputs_Summary!$B$24*12,Inputs_Summary!$B$22),0)</f>
        <v>0</v>
      </c>
      <c r="E205" s="2">
        <f>IF(A205&lt;=Inputs_Summary!$B$24*12,E204+C205,0)</f>
        <v>0</v>
      </c>
    </row>
    <row r="206" spans="1:5" x14ac:dyDescent="0.25">
      <c r="A206">
        <v>205</v>
      </c>
      <c r="B206" s="2">
        <f>IF(A206&lt;=Inputs_Summary!$B$24*12,PMT(Inputs_Summary!$B$23/12,Inputs_Summary!$B$24*12,Inputs_Summary!$B$22),0)</f>
        <v>0</v>
      </c>
      <c r="C206" s="2">
        <f>IF(A206&lt;=Inputs_Summary!$B$24*12,PPMT(Inputs_Summary!$B$23/12,A205,Inputs_Summary!$B$24*12,Inputs_Summary!$B$22),0)</f>
        <v>0</v>
      </c>
      <c r="D206" s="2">
        <f>IF(A206&lt;=Inputs_Summary!$B$24*12,IPMT(Inputs_Summary!$B$23/12,A205,Inputs_Summary!$B$24*12,Inputs_Summary!$B$22),0)</f>
        <v>0</v>
      </c>
      <c r="E206" s="2">
        <f>IF(A206&lt;=Inputs_Summary!$B$24*12,E205+C206,0)</f>
        <v>0</v>
      </c>
    </row>
    <row r="207" spans="1:5" x14ac:dyDescent="0.25">
      <c r="A207">
        <v>206</v>
      </c>
      <c r="B207" s="2">
        <f>IF(A207&lt;=Inputs_Summary!$B$24*12,PMT(Inputs_Summary!$B$23/12,Inputs_Summary!$B$24*12,Inputs_Summary!$B$22),0)</f>
        <v>0</v>
      </c>
      <c r="C207" s="2">
        <f>IF(A207&lt;=Inputs_Summary!$B$24*12,PPMT(Inputs_Summary!$B$23/12,A206,Inputs_Summary!$B$24*12,Inputs_Summary!$B$22),0)</f>
        <v>0</v>
      </c>
      <c r="D207" s="2">
        <f>IF(A207&lt;=Inputs_Summary!$B$24*12,IPMT(Inputs_Summary!$B$23/12,A206,Inputs_Summary!$B$24*12,Inputs_Summary!$B$22),0)</f>
        <v>0</v>
      </c>
      <c r="E207" s="2">
        <f>IF(A207&lt;=Inputs_Summary!$B$24*12,E206+C207,0)</f>
        <v>0</v>
      </c>
    </row>
    <row r="208" spans="1:5" x14ac:dyDescent="0.25">
      <c r="A208">
        <v>207</v>
      </c>
      <c r="B208" s="2">
        <f>IF(A208&lt;=Inputs_Summary!$B$24*12,PMT(Inputs_Summary!$B$23/12,Inputs_Summary!$B$24*12,Inputs_Summary!$B$22),0)</f>
        <v>0</v>
      </c>
      <c r="C208" s="2">
        <f>IF(A208&lt;=Inputs_Summary!$B$24*12,PPMT(Inputs_Summary!$B$23/12,A207,Inputs_Summary!$B$24*12,Inputs_Summary!$B$22),0)</f>
        <v>0</v>
      </c>
      <c r="D208" s="2">
        <f>IF(A208&lt;=Inputs_Summary!$B$24*12,IPMT(Inputs_Summary!$B$23/12,A207,Inputs_Summary!$B$24*12,Inputs_Summary!$B$22),0)</f>
        <v>0</v>
      </c>
      <c r="E208" s="2">
        <f>IF(A208&lt;=Inputs_Summary!$B$24*12,E207+C208,0)</f>
        <v>0</v>
      </c>
    </row>
    <row r="209" spans="1:5" x14ac:dyDescent="0.25">
      <c r="A209">
        <v>208</v>
      </c>
      <c r="B209" s="2">
        <f>IF(A209&lt;=Inputs_Summary!$B$24*12,PMT(Inputs_Summary!$B$23/12,Inputs_Summary!$B$24*12,Inputs_Summary!$B$22),0)</f>
        <v>0</v>
      </c>
      <c r="C209" s="2">
        <f>IF(A209&lt;=Inputs_Summary!$B$24*12,PPMT(Inputs_Summary!$B$23/12,A208,Inputs_Summary!$B$24*12,Inputs_Summary!$B$22),0)</f>
        <v>0</v>
      </c>
      <c r="D209" s="2">
        <f>IF(A209&lt;=Inputs_Summary!$B$24*12,IPMT(Inputs_Summary!$B$23/12,A208,Inputs_Summary!$B$24*12,Inputs_Summary!$B$22),0)</f>
        <v>0</v>
      </c>
      <c r="E209" s="2">
        <f>IF(A209&lt;=Inputs_Summary!$B$24*12,E208+C209,0)</f>
        <v>0</v>
      </c>
    </row>
    <row r="210" spans="1:5" x14ac:dyDescent="0.25">
      <c r="A210">
        <v>209</v>
      </c>
      <c r="B210" s="2">
        <f>IF(A210&lt;=Inputs_Summary!$B$24*12,PMT(Inputs_Summary!$B$23/12,Inputs_Summary!$B$24*12,Inputs_Summary!$B$22),0)</f>
        <v>0</v>
      </c>
      <c r="C210" s="2">
        <f>IF(A210&lt;=Inputs_Summary!$B$24*12,PPMT(Inputs_Summary!$B$23/12,A209,Inputs_Summary!$B$24*12,Inputs_Summary!$B$22),0)</f>
        <v>0</v>
      </c>
      <c r="D210" s="2">
        <f>IF(A210&lt;=Inputs_Summary!$B$24*12,IPMT(Inputs_Summary!$B$23/12,A209,Inputs_Summary!$B$24*12,Inputs_Summary!$B$22),0)</f>
        <v>0</v>
      </c>
      <c r="E210" s="2">
        <f>IF(A210&lt;=Inputs_Summary!$B$24*12,E209+C210,0)</f>
        <v>0</v>
      </c>
    </row>
    <row r="211" spans="1:5" x14ac:dyDescent="0.25">
      <c r="A211">
        <v>210</v>
      </c>
      <c r="B211" s="2">
        <f>IF(A211&lt;=Inputs_Summary!$B$24*12,PMT(Inputs_Summary!$B$23/12,Inputs_Summary!$B$24*12,Inputs_Summary!$B$22),0)</f>
        <v>0</v>
      </c>
      <c r="C211" s="2">
        <f>IF(A211&lt;=Inputs_Summary!$B$24*12,PPMT(Inputs_Summary!$B$23/12,A210,Inputs_Summary!$B$24*12,Inputs_Summary!$B$22),0)</f>
        <v>0</v>
      </c>
      <c r="D211" s="2">
        <f>IF(A211&lt;=Inputs_Summary!$B$24*12,IPMT(Inputs_Summary!$B$23/12,A210,Inputs_Summary!$B$24*12,Inputs_Summary!$B$22),0)</f>
        <v>0</v>
      </c>
      <c r="E211" s="2">
        <f>IF(A211&lt;=Inputs_Summary!$B$24*12,E210+C211,0)</f>
        <v>0</v>
      </c>
    </row>
    <row r="212" spans="1:5" x14ac:dyDescent="0.25">
      <c r="A212">
        <v>211</v>
      </c>
      <c r="B212" s="2">
        <f>IF(A212&lt;=Inputs_Summary!$B$24*12,PMT(Inputs_Summary!$B$23/12,Inputs_Summary!$B$24*12,Inputs_Summary!$B$22),0)</f>
        <v>0</v>
      </c>
      <c r="C212" s="2">
        <f>IF(A212&lt;=Inputs_Summary!$B$24*12,PPMT(Inputs_Summary!$B$23/12,A211,Inputs_Summary!$B$24*12,Inputs_Summary!$B$22),0)</f>
        <v>0</v>
      </c>
      <c r="D212" s="2">
        <f>IF(A212&lt;=Inputs_Summary!$B$24*12,IPMT(Inputs_Summary!$B$23/12,A211,Inputs_Summary!$B$24*12,Inputs_Summary!$B$22),0)</f>
        <v>0</v>
      </c>
      <c r="E212" s="2">
        <f>IF(A212&lt;=Inputs_Summary!$B$24*12,E211+C212,0)</f>
        <v>0</v>
      </c>
    </row>
    <row r="213" spans="1:5" x14ac:dyDescent="0.25">
      <c r="A213">
        <v>212</v>
      </c>
      <c r="B213" s="2">
        <f>IF(A213&lt;=Inputs_Summary!$B$24*12,PMT(Inputs_Summary!$B$23/12,Inputs_Summary!$B$24*12,Inputs_Summary!$B$22),0)</f>
        <v>0</v>
      </c>
      <c r="C213" s="2">
        <f>IF(A213&lt;=Inputs_Summary!$B$24*12,PPMT(Inputs_Summary!$B$23/12,A212,Inputs_Summary!$B$24*12,Inputs_Summary!$B$22),0)</f>
        <v>0</v>
      </c>
      <c r="D213" s="2">
        <f>IF(A213&lt;=Inputs_Summary!$B$24*12,IPMT(Inputs_Summary!$B$23/12,A212,Inputs_Summary!$B$24*12,Inputs_Summary!$B$22),0)</f>
        <v>0</v>
      </c>
      <c r="E213" s="2">
        <f>IF(A213&lt;=Inputs_Summary!$B$24*12,E212+C213,0)</f>
        <v>0</v>
      </c>
    </row>
    <row r="214" spans="1:5" x14ac:dyDescent="0.25">
      <c r="A214">
        <v>213</v>
      </c>
      <c r="B214" s="2">
        <f>IF(A214&lt;=Inputs_Summary!$B$24*12,PMT(Inputs_Summary!$B$23/12,Inputs_Summary!$B$24*12,Inputs_Summary!$B$22),0)</f>
        <v>0</v>
      </c>
      <c r="C214" s="2">
        <f>IF(A214&lt;=Inputs_Summary!$B$24*12,PPMT(Inputs_Summary!$B$23/12,A213,Inputs_Summary!$B$24*12,Inputs_Summary!$B$22),0)</f>
        <v>0</v>
      </c>
      <c r="D214" s="2">
        <f>IF(A214&lt;=Inputs_Summary!$B$24*12,IPMT(Inputs_Summary!$B$23/12,A213,Inputs_Summary!$B$24*12,Inputs_Summary!$B$22),0)</f>
        <v>0</v>
      </c>
      <c r="E214" s="2">
        <f>IF(A214&lt;=Inputs_Summary!$B$24*12,E213+C214,0)</f>
        <v>0</v>
      </c>
    </row>
    <row r="215" spans="1:5" x14ac:dyDescent="0.25">
      <c r="A215">
        <v>214</v>
      </c>
      <c r="B215" s="2">
        <f>IF(A215&lt;=Inputs_Summary!$B$24*12,PMT(Inputs_Summary!$B$23/12,Inputs_Summary!$B$24*12,Inputs_Summary!$B$22),0)</f>
        <v>0</v>
      </c>
      <c r="C215" s="2">
        <f>IF(A215&lt;=Inputs_Summary!$B$24*12,PPMT(Inputs_Summary!$B$23/12,A214,Inputs_Summary!$B$24*12,Inputs_Summary!$B$22),0)</f>
        <v>0</v>
      </c>
      <c r="D215" s="2">
        <f>IF(A215&lt;=Inputs_Summary!$B$24*12,IPMT(Inputs_Summary!$B$23/12,A214,Inputs_Summary!$B$24*12,Inputs_Summary!$B$22),0)</f>
        <v>0</v>
      </c>
      <c r="E215" s="2">
        <f>IF(A215&lt;=Inputs_Summary!$B$24*12,E214+C215,0)</f>
        <v>0</v>
      </c>
    </row>
    <row r="216" spans="1:5" x14ac:dyDescent="0.25">
      <c r="A216">
        <v>215</v>
      </c>
      <c r="B216" s="2">
        <f>IF(A216&lt;=Inputs_Summary!$B$24*12,PMT(Inputs_Summary!$B$23/12,Inputs_Summary!$B$24*12,Inputs_Summary!$B$22),0)</f>
        <v>0</v>
      </c>
      <c r="C216" s="2">
        <f>IF(A216&lt;=Inputs_Summary!$B$24*12,PPMT(Inputs_Summary!$B$23/12,A215,Inputs_Summary!$B$24*12,Inputs_Summary!$B$22),0)</f>
        <v>0</v>
      </c>
      <c r="D216" s="2">
        <f>IF(A216&lt;=Inputs_Summary!$B$24*12,IPMT(Inputs_Summary!$B$23/12,A215,Inputs_Summary!$B$24*12,Inputs_Summary!$B$22),0)</f>
        <v>0</v>
      </c>
      <c r="E216" s="2">
        <f>IF(A216&lt;=Inputs_Summary!$B$24*12,E215+C216,0)</f>
        <v>0</v>
      </c>
    </row>
    <row r="217" spans="1:5" x14ac:dyDescent="0.25">
      <c r="A217">
        <v>216</v>
      </c>
      <c r="B217" s="2">
        <f>IF(A217&lt;=Inputs_Summary!$B$24*12,PMT(Inputs_Summary!$B$23/12,Inputs_Summary!$B$24*12,Inputs_Summary!$B$22),0)</f>
        <v>0</v>
      </c>
      <c r="C217" s="2">
        <f>IF(A217&lt;=Inputs_Summary!$B$24*12,PPMT(Inputs_Summary!$B$23/12,A216,Inputs_Summary!$B$24*12,Inputs_Summary!$B$22),0)</f>
        <v>0</v>
      </c>
      <c r="D217" s="2">
        <f>IF(A217&lt;=Inputs_Summary!$B$24*12,IPMT(Inputs_Summary!$B$23/12,A216,Inputs_Summary!$B$24*12,Inputs_Summary!$B$22),0)</f>
        <v>0</v>
      </c>
      <c r="E217" s="2">
        <f>IF(A217&lt;=Inputs_Summary!$B$24*12,E216+C217,0)</f>
        <v>0</v>
      </c>
    </row>
    <row r="218" spans="1:5" x14ac:dyDescent="0.25">
      <c r="A218">
        <v>217</v>
      </c>
      <c r="B218" s="2">
        <f>IF(A218&lt;=Inputs_Summary!$B$24*12,PMT(Inputs_Summary!$B$23/12,Inputs_Summary!$B$24*12,Inputs_Summary!$B$22),0)</f>
        <v>0</v>
      </c>
      <c r="C218" s="2">
        <f>IF(A218&lt;=Inputs_Summary!$B$24*12,PPMT(Inputs_Summary!$B$23/12,A217,Inputs_Summary!$B$24*12,Inputs_Summary!$B$22),0)</f>
        <v>0</v>
      </c>
      <c r="D218" s="2">
        <f>IF(A218&lt;=Inputs_Summary!$B$24*12,IPMT(Inputs_Summary!$B$23/12,A217,Inputs_Summary!$B$24*12,Inputs_Summary!$B$22),0)</f>
        <v>0</v>
      </c>
      <c r="E218" s="2">
        <f>IF(A218&lt;=Inputs_Summary!$B$24*12,E217+C218,0)</f>
        <v>0</v>
      </c>
    </row>
    <row r="219" spans="1:5" x14ac:dyDescent="0.25">
      <c r="A219">
        <v>218</v>
      </c>
      <c r="B219" s="2">
        <f>IF(A219&lt;=Inputs_Summary!$B$24*12,PMT(Inputs_Summary!$B$23/12,Inputs_Summary!$B$24*12,Inputs_Summary!$B$22),0)</f>
        <v>0</v>
      </c>
      <c r="C219" s="2">
        <f>IF(A219&lt;=Inputs_Summary!$B$24*12,PPMT(Inputs_Summary!$B$23/12,A218,Inputs_Summary!$B$24*12,Inputs_Summary!$B$22),0)</f>
        <v>0</v>
      </c>
      <c r="D219" s="2">
        <f>IF(A219&lt;=Inputs_Summary!$B$24*12,IPMT(Inputs_Summary!$B$23/12,A218,Inputs_Summary!$B$24*12,Inputs_Summary!$B$22),0)</f>
        <v>0</v>
      </c>
      <c r="E219" s="2">
        <f>IF(A219&lt;=Inputs_Summary!$B$24*12,E218+C219,0)</f>
        <v>0</v>
      </c>
    </row>
    <row r="220" spans="1:5" x14ac:dyDescent="0.25">
      <c r="A220">
        <v>219</v>
      </c>
      <c r="B220" s="2">
        <f>IF(A220&lt;=Inputs_Summary!$B$24*12,PMT(Inputs_Summary!$B$23/12,Inputs_Summary!$B$24*12,Inputs_Summary!$B$22),0)</f>
        <v>0</v>
      </c>
      <c r="C220" s="2">
        <f>IF(A220&lt;=Inputs_Summary!$B$24*12,PPMT(Inputs_Summary!$B$23/12,A219,Inputs_Summary!$B$24*12,Inputs_Summary!$B$22),0)</f>
        <v>0</v>
      </c>
      <c r="D220" s="2">
        <f>IF(A220&lt;=Inputs_Summary!$B$24*12,IPMT(Inputs_Summary!$B$23/12,A219,Inputs_Summary!$B$24*12,Inputs_Summary!$B$22),0)</f>
        <v>0</v>
      </c>
      <c r="E220" s="2">
        <f>IF(A220&lt;=Inputs_Summary!$B$24*12,E219+C220,0)</f>
        <v>0</v>
      </c>
    </row>
    <row r="221" spans="1:5" x14ac:dyDescent="0.25">
      <c r="A221">
        <v>220</v>
      </c>
      <c r="B221" s="2">
        <f>IF(A221&lt;=Inputs_Summary!$B$24*12,PMT(Inputs_Summary!$B$23/12,Inputs_Summary!$B$24*12,Inputs_Summary!$B$22),0)</f>
        <v>0</v>
      </c>
      <c r="C221" s="2">
        <f>IF(A221&lt;=Inputs_Summary!$B$24*12,PPMT(Inputs_Summary!$B$23/12,A220,Inputs_Summary!$B$24*12,Inputs_Summary!$B$22),0)</f>
        <v>0</v>
      </c>
      <c r="D221" s="2">
        <f>IF(A221&lt;=Inputs_Summary!$B$24*12,IPMT(Inputs_Summary!$B$23/12,A220,Inputs_Summary!$B$24*12,Inputs_Summary!$B$22),0)</f>
        <v>0</v>
      </c>
      <c r="E221" s="2">
        <f>IF(A221&lt;=Inputs_Summary!$B$24*12,E220+C221,0)</f>
        <v>0</v>
      </c>
    </row>
    <row r="222" spans="1:5" x14ac:dyDescent="0.25">
      <c r="A222">
        <v>221</v>
      </c>
      <c r="B222" s="2">
        <f>IF(A222&lt;=Inputs_Summary!$B$24*12,PMT(Inputs_Summary!$B$23/12,Inputs_Summary!$B$24*12,Inputs_Summary!$B$22),0)</f>
        <v>0</v>
      </c>
      <c r="C222" s="2">
        <f>IF(A222&lt;=Inputs_Summary!$B$24*12,PPMT(Inputs_Summary!$B$23/12,A221,Inputs_Summary!$B$24*12,Inputs_Summary!$B$22),0)</f>
        <v>0</v>
      </c>
      <c r="D222" s="2">
        <f>IF(A222&lt;=Inputs_Summary!$B$24*12,IPMT(Inputs_Summary!$B$23/12,A221,Inputs_Summary!$B$24*12,Inputs_Summary!$B$22),0)</f>
        <v>0</v>
      </c>
      <c r="E222" s="2">
        <f>IF(A222&lt;=Inputs_Summary!$B$24*12,E221+C222,0)</f>
        <v>0</v>
      </c>
    </row>
    <row r="223" spans="1:5" x14ac:dyDescent="0.25">
      <c r="A223">
        <v>222</v>
      </c>
      <c r="B223" s="2">
        <f>IF(A223&lt;=Inputs_Summary!$B$24*12,PMT(Inputs_Summary!$B$23/12,Inputs_Summary!$B$24*12,Inputs_Summary!$B$22),0)</f>
        <v>0</v>
      </c>
      <c r="C223" s="2">
        <f>IF(A223&lt;=Inputs_Summary!$B$24*12,PPMT(Inputs_Summary!$B$23/12,A222,Inputs_Summary!$B$24*12,Inputs_Summary!$B$22),0)</f>
        <v>0</v>
      </c>
      <c r="D223" s="2">
        <f>IF(A223&lt;=Inputs_Summary!$B$24*12,IPMT(Inputs_Summary!$B$23/12,A222,Inputs_Summary!$B$24*12,Inputs_Summary!$B$22),0)</f>
        <v>0</v>
      </c>
      <c r="E223" s="2">
        <f>IF(A223&lt;=Inputs_Summary!$B$24*12,E222+C223,0)</f>
        <v>0</v>
      </c>
    </row>
    <row r="224" spans="1:5" x14ac:dyDescent="0.25">
      <c r="A224">
        <v>223</v>
      </c>
      <c r="B224" s="2">
        <f>IF(A224&lt;=Inputs_Summary!$B$24*12,PMT(Inputs_Summary!$B$23/12,Inputs_Summary!$B$24*12,Inputs_Summary!$B$22),0)</f>
        <v>0</v>
      </c>
      <c r="C224" s="2">
        <f>IF(A224&lt;=Inputs_Summary!$B$24*12,PPMT(Inputs_Summary!$B$23/12,A223,Inputs_Summary!$B$24*12,Inputs_Summary!$B$22),0)</f>
        <v>0</v>
      </c>
      <c r="D224" s="2">
        <f>IF(A224&lt;=Inputs_Summary!$B$24*12,IPMT(Inputs_Summary!$B$23/12,A223,Inputs_Summary!$B$24*12,Inputs_Summary!$B$22),0)</f>
        <v>0</v>
      </c>
      <c r="E224" s="2">
        <f>IF(A224&lt;=Inputs_Summary!$B$24*12,E223+C224,0)</f>
        <v>0</v>
      </c>
    </row>
    <row r="225" spans="1:5" x14ac:dyDescent="0.25">
      <c r="A225">
        <v>224</v>
      </c>
      <c r="B225" s="2">
        <f>IF(A225&lt;=Inputs_Summary!$B$24*12,PMT(Inputs_Summary!$B$23/12,Inputs_Summary!$B$24*12,Inputs_Summary!$B$22),0)</f>
        <v>0</v>
      </c>
      <c r="C225" s="2">
        <f>IF(A225&lt;=Inputs_Summary!$B$24*12,PPMT(Inputs_Summary!$B$23/12,A224,Inputs_Summary!$B$24*12,Inputs_Summary!$B$22),0)</f>
        <v>0</v>
      </c>
      <c r="D225" s="2">
        <f>IF(A225&lt;=Inputs_Summary!$B$24*12,IPMT(Inputs_Summary!$B$23/12,A224,Inputs_Summary!$B$24*12,Inputs_Summary!$B$22),0)</f>
        <v>0</v>
      </c>
      <c r="E225" s="2">
        <f>IF(A225&lt;=Inputs_Summary!$B$24*12,E224+C225,0)</f>
        <v>0</v>
      </c>
    </row>
    <row r="226" spans="1:5" x14ac:dyDescent="0.25">
      <c r="A226">
        <v>225</v>
      </c>
      <c r="B226" s="2">
        <f>IF(A226&lt;=Inputs_Summary!$B$24*12,PMT(Inputs_Summary!$B$23/12,Inputs_Summary!$B$24*12,Inputs_Summary!$B$22),0)</f>
        <v>0</v>
      </c>
      <c r="C226" s="2">
        <f>IF(A226&lt;=Inputs_Summary!$B$24*12,PPMT(Inputs_Summary!$B$23/12,A225,Inputs_Summary!$B$24*12,Inputs_Summary!$B$22),0)</f>
        <v>0</v>
      </c>
      <c r="D226" s="2">
        <f>IF(A226&lt;=Inputs_Summary!$B$24*12,IPMT(Inputs_Summary!$B$23/12,A225,Inputs_Summary!$B$24*12,Inputs_Summary!$B$22),0)</f>
        <v>0</v>
      </c>
      <c r="E226" s="2">
        <f>IF(A226&lt;=Inputs_Summary!$B$24*12,E225+C226,0)</f>
        <v>0</v>
      </c>
    </row>
    <row r="227" spans="1:5" x14ac:dyDescent="0.25">
      <c r="A227">
        <v>226</v>
      </c>
      <c r="B227" s="2">
        <f>IF(A227&lt;=Inputs_Summary!$B$24*12,PMT(Inputs_Summary!$B$23/12,Inputs_Summary!$B$24*12,Inputs_Summary!$B$22),0)</f>
        <v>0</v>
      </c>
      <c r="C227" s="2">
        <f>IF(A227&lt;=Inputs_Summary!$B$24*12,PPMT(Inputs_Summary!$B$23/12,A226,Inputs_Summary!$B$24*12,Inputs_Summary!$B$22),0)</f>
        <v>0</v>
      </c>
      <c r="D227" s="2">
        <f>IF(A227&lt;=Inputs_Summary!$B$24*12,IPMT(Inputs_Summary!$B$23/12,A226,Inputs_Summary!$B$24*12,Inputs_Summary!$B$22),0)</f>
        <v>0</v>
      </c>
      <c r="E227" s="2">
        <f>IF(A227&lt;=Inputs_Summary!$B$24*12,E226+C227,0)</f>
        <v>0</v>
      </c>
    </row>
    <row r="228" spans="1:5" x14ac:dyDescent="0.25">
      <c r="A228">
        <v>227</v>
      </c>
      <c r="B228" s="2">
        <f>IF(A228&lt;=Inputs_Summary!$B$24*12,PMT(Inputs_Summary!$B$23/12,Inputs_Summary!$B$24*12,Inputs_Summary!$B$22),0)</f>
        <v>0</v>
      </c>
      <c r="C228" s="2">
        <f>IF(A228&lt;=Inputs_Summary!$B$24*12,PPMT(Inputs_Summary!$B$23/12,A227,Inputs_Summary!$B$24*12,Inputs_Summary!$B$22),0)</f>
        <v>0</v>
      </c>
      <c r="D228" s="2">
        <f>IF(A228&lt;=Inputs_Summary!$B$24*12,IPMT(Inputs_Summary!$B$23/12,A227,Inputs_Summary!$B$24*12,Inputs_Summary!$B$22),0)</f>
        <v>0</v>
      </c>
      <c r="E228" s="2">
        <f>IF(A228&lt;=Inputs_Summary!$B$24*12,E227+C228,0)</f>
        <v>0</v>
      </c>
    </row>
    <row r="229" spans="1:5" x14ac:dyDescent="0.25">
      <c r="A229">
        <v>228</v>
      </c>
      <c r="B229" s="2">
        <f>IF(A229&lt;=Inputs_Summary!$B$24*12,PMT(Inputs_Summary!$B$23/12,Inputs_Summary!$B$24*12,Inputs_Summary!$B$22),0)</f>
        <v>0</v>
      </c>
      <c r="C229" s="2">
        <f>IF(A229&lt;=Inputs_Summary!$B$24*12,PPMT(Inputs_Summary!$B$23/12,A228,Inputs_Summary!$B$24*12,Inputs_Summary!$B$22),0)</f>
        <v>0</v>
      </c>
      <c r="D229" s="2">
        <f>IF(A229&lt;=Inputs_Summary!$B$24*12,IPMT(Inputs_Summary!$B$23/12,A228,Inputs_Summary!$B$24*12,Inputs_Summary!$B$22),0)</f>
        <v>0</v>
      </c>
      <c r="E229" s="2">
        <f>IF(A229&lt;=Inputs_Summary!$B$24*12,E228+C229,0)</f>
        <v>0</v>
      </c>
    </row>
    <row r="230" spans="1:5" x14ac:dyDescent="0.25">
      <c r="A230">
        <v>229</v>
      </c>
      <c r="B230" s="2">
        <f>IF(A230&lt;=Inputs_Summary!$B$24*12,PMT(Inputs_Summary!$B$23/12,Inputs_Summary!$B$24*12,Inputs_Summary!$B$22),0)</f>
        <v>0</v>
      </c>
      <c r="C230" s="2">
        <f>IF(A230&lt;=Inputs_Summary!$B$24*12,PPMT(Inputs_Summary!$B$23/12,A229,Inputs_Summary!$B$24*12,Inputs_Summary!$B$22),0)</f>
        <v>0</v>
      </c>
      <c r="D230" s="2">
        <f>IF(A230&lt;=Inputs_Summary!$B$24*12,IPMT(Inputs_Summary!$B$23/12,A229,Inputs_Summary!$B$24*12,Inputs_Summary!$B$22),0)</f>
        <v>0</v>
      </c>
      <c r="E230" s="2">
        <f>IF(A230&lt;=Inputs_Summary!$B$24*12,E229+C230,0)</f>
        <v>0</v>
      </c>
    </row>
    <row r="231" spans="1:5" x14ac:dyDescent="0.25">
      <c r="A231">
        <v>230</v>
      </c>
      <c r="B231" s="2">
        <f>IF(A231&lt;=Inputs_Summary!$B$24*12,PMT(Inputs_Summary!$B$23/12,Inputs_Summary!$B$24*12,Inputs_Summary!$B$22),0)</f>
        <v>0</v>
      </c>
      <c r="C231" s="2">
        <f>IF(A231&lt;=Inputs_Summary!$B$24*12,PPMT(Inputs_Summary!$B$23/12,A230,Inputs_Summary!$B$24*12,Inputs_Summary!$B$22),0)</f>
        <v>0</v>
      </c>
      <c r="D231" s="2">
        <f>IF(A231&lt;=Inputs_Summary!$B$24*12,IPMT(Inputs_Summary!$B$23/12,A230,Inputs_Summary!$B$24*12,Inputs_Summary!$B$22),0)</f>
        <v>0</v>
      </c>
      <c r="E231" s="2">
        <f>IF(A231&lt;=Inputs_Summary!$B$24*12,E230+C231,0)</f>
        <v>0</v>
      </c>
    </row>
    <row r="232" spans="1:5" x14ac:dyDescent="0.25">
      <c r="A232">
        <v>231</v>
      </c>
      <c r="B232" s="2">
        <f>IF(A232&lt;=Inputs_Summary!$B$24*12,PMT(Inputs_Summary!$B$23/12,Inputs_Summary!$B$24*12,Inputs_Summary!$B$22),0)</f>
        <v>0</v>
      </c>
      <c r="C232" s="2">
        <f>IF(A232&lt;=Inputs_Summary!$B$24*12,PPMT(Inputs_Summary!$B$23/12,A231,Inputs_Summary!$B$24*12,Inputs_Summary!$B$22),0)</f>
        <v>0</v>
      </c>
      <c r="D232" s="2">
        <f>IF(A232&lt;=Inputs_Summary!$B$24*12,IPMT(Inputs_Summary!$B$23/12,A231,Inputs_Summary!$B$24*12,Inputs_Summary!$B$22),0)</f>
        <v>0</v>
      </c>
      <c r="E232" s="2">
        <f>IF(A232&lt;=Inputs_Summary!$B$24*12,E231+C232,0)</f>
        <v>0</v>
      </c>
    </row>
    <row r="233" spans="1:5" x14ac:dyDescent="0.25">
      <c r="A233">
        <v>232</v>
      </c>
      <c r="B233" s="2">
        <f>IF(A233&lt;=Inputs_Summary!$B$24*12,PMT(Inputs_Summary!$B$23/12,Inputs_Summary!$B$24*12,Inputs_Summary!$B$22),0)</f>
        <v>0</v>
      </c>
      <c r="C233" s="2">
        <f>IF(A233&lt;=Inputs_Summary!$B$24*12,PPMT(Inputs_Summary!$B$23/12,A232,Inputs_Summary!$B$24*12,Inputs_Summary!$B$22),0)</f>
        <v>0</v>
      </c>
      <c r="D233" s="2">
        <f>IF(A233&lt;=Inputs_Summary!$B$24*12,IPMT(Inputs_Summary!$B$23/12,A232,Inputs_Summary!$B$24*12,Inputs_Summary!$B$22),0)</f>
        <v>0</v>
      </c>
      <c r="E233" s="2">
        <f>IF(A233&lt;=Inputs_Summary!$B$24*12,E232+C233,0)</f>
        <v>0</v>
      </c>
    </row>
    <row r="234" spans="1:5" x14ac:dyDescent="0.25">
      <c r="A234">
        <v>233</v>
      </c>
      <c r="B234" s="2">
        <f>IF(A234&lt;=Inputs_Summary!$B$24*12,PMT(Inputs_Summary!$B$23/12,Inputs_Summary!$B$24*12,Inputs_Summary!$B$22),0)</f>
        <v>0</v>
      </c>
      <c r="C234" s="2">
        <f>IF(A234&lt;=Inputs_Summary!$B$24*12,PPMT(Inputs_Summary!$B$23/12,A233,Inputs_Summary!$B$24*12,Inputs_Summary!$B$22),0)</f>
        <v>0</v>
      </c>
      <c r="D234" s="2">
        <f>IF(A234&lt;=Inputs_Summary!$B$24*12,IPMT(Inputs_Summary!$B$23/12,A233,Inputs_Summary!$B$24*12,Inputs_Summary!$B$22),0)</f>
        <v>0</v>
      </c>
      <c r="E234" s="2">
        <f>IF(A234&lt;=Inputs_Summary!$B$24*12,E233+C234,0)</f>
        <v>0</v>
      </c>
    </row>
    <row r="235" spans="1:5" x14ac:dyDescent="0.25">
      <c r="A235">
        <v>234</v>
      </c>
      <c r="B235" s="2">
        <f>IF(A235&lt;=Inputs_Summary!$B$24*12,PMT(Inputs_Summary!$B$23/12,Inputs_Summary!$B$24*12,Inputs_Summary!$B$22),0)</f>
        <v>0</v>
      </c>
      <c r="C235" s="2">
        <f>IF(A235&lt;=Inputs_Summary!$B$24*12,PPMT(Inputs_Summary!$B$23/12,A234,Inputs_Summary!$B$24*12,Inputs_Summary!$B$22),0)</f>
        <v>0</v>
      </c>
      <c r="D235" s="2">
        <f>IF(A235&lt;=Inputs_Summary!$B$24*12,IPMT(Inputs_Summary!$B$23/12,A234,Inputs_Summary!$B$24*12,Inputs_Summary!$B$22),0)</f>
        <v>0</v>
      </c>
      <c r="E235" s="2">
        <f>IF(A235&lt;=Inputs_Summary!$B$24*12,E234+C235,0)</f>
        <v>0</v>
      </c>
    </row>
    <row r="236" spans="1:5" x14ac:dyDescent="0.25">
      <c r="A236">
        <v>235</v>
      </c>
      <c r="B236" s="2">
        <f>IF(A236&lt;=Inputs_Summary!$B$24*12,PMT(Inputs_Summary!$B$23/12,Inputs_Summary!$B$24*12,Inputs_Summary!$B$22),0)</f>
        <v>0</v>
      </c>
      <c r="C236" s="2">
        <f>IF(A236&lt;=Inputs_Summary!$B$24*12,PPMT(Inputs_Summary!$B$23/12,A235,Inputs_Summary!$B$24*12,Inputs_Summary!$B$22),0)</f>
        <v>0</v>
      </c>
      <c r="D236" s="2">
        <f>IF(A236&lt;=Inputs_Summary!$B$24*12,IPMT(Inputs_Summary!$B$23/12,A235,Inputs_Summary!$B$24*12,Inputs_Summary!$B$22),0)</f>
        <v>0</v>
      </c>
      <c r="E236" s="2">
        <f>IF(A236&lt;=Inputs_Summary!$B$24*12,E235+C236,0)</f>
        <v>0</v>
      </c>
    </row>
    <row r="237" spans="1:5" x14ac:dyDescent="0.25">
      <c r="A237">
        <v>236</v>
      </c>
      <c r="B237" s="2">
        <f>IF(A237&lt;=Inputs_Summary!$B$24*12,PMT(Inputs_Summary!$B$23/12,Inputs_Summary!$B$24*12,Inputs_Summary!$B$22),0)</f>
        <v>0</v>
      </c>
      <c r="C237" s="2">
        <f>IF(A237&lt;=Inputs_Summary!$B$24*12,PPMT(Inputs_Summary!$B$23/12,A236,Inputs_Summary!$B$24*12,Inputs_Summary!$B$22),0)</f>
        <v>0</v>
      </c>
      <c r="D237" s="2">
        <f>IF(A237&lt;=Inputs_Summary!$B$24*12,IPMT(Inputs_Summary!$B$23/12,A236,Inputs_Summary!$B$24*12,Inputs_Summary!$B$22),0)</f>
        <v>0</v>
      </c>
      <c r="E237" s="2">
        <f>IF(A237&lt;=Inputs_Summary!$B$24*12,E236+C237,0)</f>
        <v>0</v>
      </c>
    </row>
    <row r="238" spans="1:5" x14ac:dyDescent="0.25">
      <c r="A238">
        <v>237</v>
      </c>
      <c r="B238" s="2">
        <f>IF(A238&lt;=Inputs_Summary!$B$24*12,PMT(Inputs_Summary!$B$23/12,Inputs_Summary!$B$24*12,Inputs_Summary!$B$22),0)</f>
        <v>0</v>
      </c>
      <c r="C238" s="2">
        <f>IF(A238&lt;=Inputs_Summary!$B$24*12,PPMT(Inputs_Summary!$B$23/12,A237,Inputs_Summary!$B$24*12,Inputs_Summary!$B$22),0)</f>
        <v>0</v>
      </c>
      <c r="D238" s="2">
        <f>IF(A238&lt;=Inputs_Summary!$B$24*12,IPMT(Inputs_Summary!$B$23/12,A237,Inputs_Summary!$B$24*12,Inputs_Summary!$B$22),0)</f>
        <v>0</v>
      </c>
      <c r="E238" s="2">
        <f>IF(A238&lt;=Inputs_Summary!$B$24*12,E237+C238,0)</f>
        <v>0</v>
      </c>
    </row>
    <row r="239" spans="1:5" x14ac:dyDescent="0.25">
      <c r="A239">
        <v>238</v>
      </c>
      <c r="B239" s="2">
        <f>IF(A239&lt;=Inputs_Summary!$B$24*12,PMT(Inputs_Summary!$B$23/12,Inputs_Summary!$B$24*12,Inputs_Summary!$B$22),0)</f>
        <v>0</v>
      </c>
      <c r="C239" s="2">
        <f>IF(A239&lt;=Inputs_Summary!$B$24*12,PPMT(Inputs_Summary!$B$23/12,A238,Inputs_Summary!$B$24*12,Inputs_Summary!$B$22),0)</f>
        <v>0</v>
      </c>
      <c r="D239" s="2">
        <f>IF(A239&lt;=Inputs_Summary!$B$24*12,IPMT(Inputs_Summary!$B$23/12,A238,Inputs_Summary!$B$24*12,Inputs_Summary!$B$22),0)</f>
        <v>0</v>
      </c>
      <c r="E239" s="2">
        <f>IF(A239&lt;=Inputs_Summary!$B$24*12,E238+C239,0)</f>
        <v>0</v>
      </c>
    </row>
    <row r="240" spans="1:5" x14ac:dyDescent="0.25">
      <c r="A240">
        <v>239</v>
      </c>
      <c r="B240" s="2">
        <f>IF(A240&lt;=Inputs_Summary!$B$24*12,PMT(Inputs_Summary!$B$23/12,Inputs_Summary!$B$24*12,Inputs_Summary!$B$22),0)</f>
        <v>0</v>
      </c>
      <c r="C240" s="2">
        <f>IF(A240&lt;=Inputs_Summary!$B$24*12,PPMT(Inputs_Summary!$B$23/12,A239,Inputs_Summary!$B$24*12,Inputs_Summary!$B$22),0)</f>
        <v>0</v>
      </c>
      <c r="D240" s="2">
        <f>IF(A240&lt;=Inputs_Summary!$B$24*12,IPMT(Inputs_Summary!$B$23/12,A239,Inputs_Summary!$B$24*12,Inputs_Summary!$B$22),0)</f>
        <v>0</v>
      </c>
      <c r="E240" s="2">
        <f>IF(A240&lt;=Inputs_Summary!$B$24*12,E239+C240,0)</f>
        <v>0</v>
      </c>
    </row>
    <row r="241" spans="1:5" x14ac:dyDescent="0.25">
      <c r="A241">
        <v>240</v>
      </c>
      <c r="B241" s="2">
        <f>IF(A241&lt;=Inputs_Summary!$B$24*12,PMT(Inputs_Summary!$B$23/12,Inputs_Summary!$B$24*12,Inputs_Summary!$B$22),0)</f>
        <v>0</v>
      </c>
      <c r="C241" s="2">
        <f>IF(A241&lt;=Inputs_Summary!$B$24*12,PPMT(Inputs_Summary!$B$23/12,A240,Inputs_Summary!$B$24*12,Inputs_Summary!$B$22),0)</f>
        <v>0</v>
      </c>
      <c r="D241" s="2">
        <f>IF(A241&lt;=Inputs_Summary!$B$24*12,IPMT(Inputs_Summary!$B$23/12,A240,Inputs_Summary!$B$24*12,Inputs_Summary!$B$22),0)</f>
        <v>0</v>
      </c>
      <c r="E241" s="2">
        <f>IF(A241&lt;=Inputs_Summary!$B$24*12,E240+C241,0)</f>
        <v>0</v>
      </c>
    </row>
  </sheetData>
  <mergeCells count="1">
    <mergeCell ref="G1:Q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2"/>
  <sheetViews>
    <sheetView workbookViewId="0"/>
  </sheetViews>
  <sheetFormatPr defaultRowHeight="15" x14ac:dyDescent="0.25"/>
  <cols>
    <col min="8" max="8" width="13.28515625" bestFit="1" customWidth="1"/>
    <col min="10" max="10" width="12" bestFit="1" customWidth="1"/>
    <col min="11" max="11" width="13.7109375" bestFit="1" customWidth="1"/>
    <col min="12" max="12" width="13.7109375" customWidth="1"/>
    <col min="13" max="13" width="12.28515625" customWidth="1"/>
    <col min="14" max="14" width="13.28515625" bestFit="1" customWidth="1"/>
  </cols>
  <sheetData>
    <row r="1" spans="1:26" x14ac:dyDescent="0.25">
      <c r="G1" t="s">
        <v>33</v>
      </c>
      <c r="J1" t="s">
        <v>47</v>
      </c>
      <c r="P1" s="11" t="s">
        <v>72</v>
      </c>
      <c r="Q1" s="11"/>
      <c r="R1" s="11"/>
      <c r="S1" s="11"/>
      <c r="T1" s="11"/>
      <c r="U1" s="11"/>
      <c r="V1" s="11"/>
      <c r="W1" s="11"/>
      <c r="X1" s="11"/>
      <c r="Y1" s="11"/>
      <c r="Z1" s="11"/>
    </row>
    <row r="2" spans="1:26" x14ac:dyDescent="0.25">
      <c r="A2" t="s">
        <v>34</v>
      </c>
      <c r="B2" t="s">
        <v>40</v>
      </c>
      <c r="C2" t="s">
        <v>41</v>
      </c>
      <c r="D2" t="s">
        <v>44</v>
      </c>
      <c r="E2" t="s">
        <v>50</v>
      </c>
      <c r="G2" t="s">
        <v>43</v>
      </c>
      <c r="H2" t="s">
        <v>42</v>
      </c>
      <c r="J2" t="s">
        <v>48</v>
      </c>
      <c r="K2" t="s">
        <v>52</v>
      </c>
      <c r="L2" t="s">
        <v>51</v>
      </c>
      <c r="M2" t="s">
        <v>49</v>
      </c>
      <c r="N2" t="s">
        <v>42</v>
      </c>
      <c r="P2" s="11"/>
      <c r="Q2" s="11"/>
      <c r="R2" s="11"/>
      <c r="S2" s="11"/>
      <c r="T2" s="11"/>
      <c r="U2" s="11"/>
      <c r="V2" s="11"/>
      <c r="W2" s="11"/>
      <c r="X2" s="11"/>
      <c r="Y2" s="11"/>
      <c r="Z2" s="11"/>
    </row>
    <row r="3" spans="1:26" x14ac:dyDescent="0.25">
      <c r="A3">
        <v>1</v>
      </c>
      <c r="B3" s="12">
        <v>1</v>
      </c>
      <c r="C3">
        <f>Inputs_Summary!E5</f>
        <v>33.25</v>
      </c>
      <c r="D3">
        <f>Inputs_Summary!F5</f>
        <v>8.6693548387096779</v>
      </c>
      <c r="E3">
        <f>C3-D3</f>
        <v>24.58064516129032</v>
      </c>
      <c r="G3" s="1">
        <f>C3*Inputs_Summary!$B$5*30</f>
        <v>114.71250000000001</v>
      </c>
      <c r="H3" s="3">
        <f>G3</f>
        <v>114.71250000000001</v>
      </c>
      <c r="J3" s="1">
        <f>Inputs_Summary!B7</f>
        <v>0</v>
      </c>
      <c r="K3" s="1">
        <f>-IF(AND(Inputs_Summary!$B$13="Monthly",Inputs_Summary!$B$14&gt;=Cost_Schedule!A3),Inputs_Summary!$B$12,0)-IF(AND(Inputs_Summary!$B$16="Monthly",Inputs_Summary!$B$17&gt;=Cost_Schedule!A3),Inputs_Summary!$B$15,0)-IF(Inputs_Summary!B13="Upon Install",Inputs_Summary!B12,0)-IF(Inputs_Summary!B16="Upon Install",Inputs_Summary!B15,0)</f>
        <v>-6000</v>
      </c>
      <c r="L3" s="6">
        <f>-Loan_Amorization!B2</f>
        <v>212.13103047815048</v>
      </c>
      <c r="M3" s="1">
        <f>30*IF(Inputs_Summary!$B$9="Yes",Inputs_Summary!$B$5*Cost_Schedule!E3,IF(Cost_Schedule!E3&gt;0,Cost_Schedule!E3*Inputs_Summary!$B$5,0))</f>
        <v>84.803225806451607</v>
      </c>
      <c r="N3" s="3">
        <f>SUM(J3:M3)</f>
        <v>-5703.0657437153977</v>
      </c>
    </row>
    <row r="4" spans="1:26" x14ac:dyDescent="0.25">
      <c r="A4">
        <v>2</v>
      </c>
      <c r="B4" s="12"/>
      <c r="C4">
        <f>Inputs_Summary!E6</f>
        <v>22.5</v>
      </c>
      <c r="D4">
        <f>Inputs_Summary!F6</f>
        <v>11.098214285714286</v>
      </c>
      <c r="E4">
        <f t="shared" ref="E4:E67" si="0">C4-D4</f>
        <v>11.401785714285714</v>
      </c>
      <c r="G4" s="1">
        <f>C4*Inputs_Summary!$B$5*30</f>
        <v>77.625</v>
      </c>
      <c r="H4" s="3">
        <f>G4+H3</f>
        <v>192.33750000000001</v>
      </c>
      <c r="J4" s="1"/>
      <c r="K4" s="1">
        <f>-IF(AND(Inputs_Summary!$B$13="Monthly",Inputs_Summary!$B$14&gt;=Cost_Schedule!A4),Inputs_Summary!$B$12,0)-IF(AND(Inputs_Summary!$B$16="Monthly",Inputs_Summary!$B$17&gt;=Cost_Schedule!A4),Inputs_Summary!$B$15,0)</f>
        <v>0</v>
      </c>
      <c r="L4" s="6">
        <f>-Loan_Amorization!B3</f>
        <v>212.13103047815048</v>
      </c>
      <c r="M4" s="1">
        <f>30*IF(Inputs_Summary!$B$9="Yes",Inputs_Summary!$B$5*Cost_Schedule!E4,IF(Cost_Schedule!E4&gt;0,Cost_Schedule!E4*Inputs_Summary!$B$5,0))</f>
        <v>39.336160714285711</v>
      </c>
      <c r="N4" s="3">
        <f>N3+SUM(J4:M4)</f>
        <v>-5451.5985525229617</v>
      </c>
    </row>
    <row r="5" spans="1:26" x14ac:dyDescent="0.25">
      <c r="A5">
        <v>3</v>
      </c>
      <c r="B5" s="12"/>
      <c r="C5">
        <f>Inputs_Summary!E7</f>
        <v>19</v>
      </c>
      <c r="D5">
        <f>Inputs_Summary!F7</f>
        <v>16.669354838709676</v>
      </c>
      <c r="E5">
        <f t="shared" si="0"/>
        <v>2.3306451612903238</v>
      </c>
      <c r="G5" s="1">
        <f>C5*Inputs_Summary!$B$5*30</f>
        <v>65.55</v>
      </c>
      <c r="H5" s="3">
        <f t="shared" ref="H5:H68" si="1">G5+H4</f>
        <v>257.88749999999999</v>
      </c>
      <c r="J5" s="1"/>
      <c r="K5" s="1">
        <f>-IF(AND(Inputs_Summary!$B$13="Monthly",Inputs_Summary!$B$14&gt;=Cost_Schedule!A5),Inputs_Summary!$B$12,0)-IF(AND(Inputs_Summary!$B$16="Monthly",Inputs_Summary!$B$17&gt;=Cost_Schedule!A5),Inputs_Summary!$B$15,0)</f>
        <v>0</v>
      </c>
      <c r="L5" s="6">
        <f>-Loan_Amorization!B4</f>
        <v>212.13103047815048</v>
      </c>
      <c r="M5" s="1">
        <f>30*IF(Inputs_Summary!$B$9="Yes",Inputs_Summary!$B$5*Cost_Schedule!E5,IF(Cost_Schedule!E5&gt;0,Cost_Schedule!E5*Inputs_Summary!$B$5,0))</f>
        <v>8.0407258064516167</v>
      </c>
      <c r="N5" s="3">
        <f t="shared" ref="N5:N68" si="2">N4+SUM(J5:M5)</f>
        <v>-5231.4267962383592</v>
      </c>
    </row>
    <row r="6" spans="1:26" x14ac:dyDescent="0.25">
      <c r="A6">
        <v>4</v>
      </c>
      <c r="B6" s="12"/>
      <c r="C6">
        <f>Inputs_Summary!E8</f>
        <v>16.5</v>
      </c>
      <c r="D6">
        <f>Inputs_Summary!F8</f>
        <v>19.425000000000001</v>
      </c>
      <c r="E6">
        <f t="shared" si="0"/>
        <v>-2.9250000000000007</v>
      </c>
      <c r="G6" s="1">
        <f>C6*Inputs_Summary!$B$5*30</f>
        <v>56.925000000000004</v>
      </c>
      <c r="H6" s="3">
        <f t="shared" si="1"/>
        <v>314.8125</v>
      </c>
      <c r="J6" s="1"/>
      <c r="K6" s="1">
        <f>-IF(AND(Inputs_Summary!$B$13="Monthly",Inputs_Summary!$B$14&gt;=Cost_Schedule!A6),Inputs_Summary!$B$12,0)-IF(AND(Inputs_Summary!$B$16="Monthly",Inputs_Summary!$B$17&gt;=Cost_Schedule!A6),Inputs_Summary!$B$15,0)</f>
        <v>0</v>
      </c>
      <c r="L6" s="6">
        <f>-Loan_Amorization!B5</f>
        <v>212.13103047815048</v>
      </c>
      <c r="M6" s="1">
        <f>30*IF(Inputs_Summary!$B$9="Yes",Inputs_Summary!$B$5*Cost_Schedule!E6,IF(Cost_Schedule!E6&gt;0,Cost_Schedule!E6*Inputs_Summary!$B$5,0))</f>
        <v>-10.091250000000002</v>
      </c>
      <c r="N6" s="3">
        <f t="shared" si="2"/>
        <v>-5029.3870157602087</v>
      </c>
    </row>
    <row r="7" spans="1:26" x14ac:dyDescent="0.25">
      <c r="A7">
        <v>5</v>
      </c>
      <c r="B7" s="12"/>
      <c r="C7">
        <f>Inputs_Summary!E9</f>
        <v>15.25</v>
      </c>
      <c r="D7">
        <f>Inputs_Summary!F9</f>
        <v>23.927419354838708</v>
      </c>
      <c r="E7">
        <f t="shared" si="0"/>
        <v>-8.6774193548387082</v>
      </c>
      <c r="G7" s="1">
        <f>C7*Inputs_Summary!$B$5*30</f>
        <v>52.612500000000004</v>
      </c>
      <c r="H7" s="3">
        <f t="shared" si="1"/>
        <v>367.42500000000001</v>
      </c>
      <c r="J7" s="1"/>
      <c r="K7" s="1">
        <f>-IF(AND(Inputs_Summary!$B$13="Monthly",Inputs_Summary!$B$14&gt;=Cost_Schedule!A7),Inputs_Summary!$B$12,0)-IF(AND(Inputs_Summary!$B$16="Monthly",Inputs_Summary!$B$17&gt;=Cost_Schedule!A7),Inputs_Summary!$B$15,0)</f>
        <v>0</v>
      </c>
      <c r="L7" s="6">
        <f>-Loan_Amorization!B6</f>
        <v>212.13103047815048</v>
      </c>
      <c r="M7" s="1">
        <f>30*IF(Inputs_Summary!$B$9="Yes",Inputs_Summary!$B$5*Cost_Schedule!E7,IF(Cost_Schedule!E7&gt;0,Cost_Schedule!E7*Inputs_Summary!$B$5,0))</f>
        <v>-29.937096774193545</v>
      </c>
      <c r="N7" s="3">
        <f t="shared" si="2"/>
        <v>-4847.193082056252</v>
      </c>
    </row>
    <row r="8" spans="1:26" x14ac:dyDescent="0.25">
      <c r="A8">
        <v>6</v>
      </c>
      <c r="B8" s="12"/>
      <c r="C8">
        <f>Inputs_Summary!E10</f>
        <v>16.5</v>
      </c>
      <c r="D8">
        <f>Inputs_Summary!F10</f>
        <v>24.058333333333334</v>
      </c>
      <c r="E8">
        <f t="shared" si="0"/>
        <v>-7.5583333333333336</v>
      </c>
      <c r="G8" s="1">
        <f>C8*Inputs_Summary!$B$5*30</f>
        <v>56.925000000000004</v>
      </c>
      <c r="H8" s="3">
        <f t="shared" si="1"/>
        <v>424.35</v>
      </c>
      <c r="J8" s="1"/>
      <c r="K8" s="1">
        <f>-IF(AND(Inputs_Summary!$B$13="Monthly",Inputs_Summary!$B$14&gt;=Cost_Schedule!A8),Inputs_Summary!$B$12,0)-IF(AND(Inputs_Summary!$B$16="Monthly",Inputs_Summary!$B$17&gt;=Cost_Schedule!A8),Inputs_Summary!$B$15,0)</f>
        <v>0</v>
      </c>
      <c r="L8" s="6">
        <f>-Loan_Amorization!B7</f>
        <v>212.13103047815048</v>
      </c>
      <c r="M8" s="1">
        <f>30*IF(Inputs_Summary!$B$9="Yes",Inputs_Summary!$B$5*Cost_Schedule!E8,IF(Cost_Schedule!E8&gt;0,Cost_Schedule!E8*Inputs_Summary!$B$5,0))</f>
        <v>-26.076250000000002</v>
      </c>
      <c r="N8" s="3">
        <f t="shared" si="2"/>
        <v>-4661.1383015781012</v>
      </c>
    </row>
    <row r="9" spans="1:26" x14ac:dyDescent="0.25">
      <c r="A9">
        <v>7</v>
      </c>
      <c r="B9" s="12"/>
      <c r="C9">
        <f>Inputs_Summary!E11</f>
        <v>16.5</v>
      </c>
      <c r="D9">
        <f>Inputs_Summary!F11</f>
        <v>26.39516129032258</v>
      </c>
      <c r="E9">
        <f t="shared" si="0"/>
        <v>-9.8951612903225801</v>
      </c>
      <c r="G9" s="1">
        <f>C9*Inputs_Summary!$B$5*30</f>
        <v>56.925000000000004</v>
      </c>
      <c r="H9" s="3">
        <f t="shared" si="1"/>
        <v>481.27500000000003</v>
      </c>
      <c r="J9" s="1"/>
      <c r="K9" s="1">
        <f>-IF(AND(Inputs_Summary!$B$13="Monthly",Inputs_Summary!$B$14&gt;=Cost_Schedule!A9),Inputs_Summary!$B$12,0)-IF(AND(Inputs_Summary!$B$16="Monthly",Inputs_Summary!$B$17&gt;=Cost_Schedule!A9),Inputs_Summary!$B$15,0)</f>
        <v>0</v>
      </c>
      <c r="L9" s="6">
        <f>-Loan_Amorization!B8</f>
        <v>212.13103047815048</v>
      </c>
      <c r="M9" s="1">
        <f>30*IF(Inputs_Summary!$B$9="Yes",Inputs_Summary!$B$5*Cost_Schedule!E9,IF(Cost_Schedule!E9&gt;0,Cost_Schedule!E9*Inputs_Summary!$B$5,0))</f>
        <v>-34.138306451612905</v>
      </c>
      <c r="N9" s="3">
        <f t="shared" si="2"/>
        <v>-4483.1455775515633</v>
      </c>
    </row>
    <row r="10" spans="1:26" x14ac:dyDescent="0.25">
      <c r="A10">
        <v>8</v>
      </c>
      <c r="B10" s="12"/>
      <c r="C10">
        <f>Inputs_Summary!E12</f>
        <v>17.25</v>
      </c>
      <c r="D10">
        <f>Inputs_Summary!F12</f>
        <v>23.35483870967742</v>
      </c>
      <c r="E10">
        <f t="shared" si="0"/>
        <v>-6.1048387096774199</v>
      </c>
      <c r="G10" s="1">
        <f>C10*Inputs_Summary!$B$5*30</f>
        <v>59.512500000000003</v>
      </c>
      <c r="H10" s="3">
        <f t="shared" si="1"/>
        <v>540.78750000000002</v>
      </c>
      <c r="J10" s="1"/>
      <c r="K10" s="1">
        <f>-IF(AND(Inputs_Summary!$B$13="Monthly",Inputs_Summary!$B$14&gt;=Cost_Schedule!A10),Inputs_Summary!$B$12,0)-IF(AND(Inputs_Summary!$B$16="Monthly",Inputs_Summary!$B$17&gt;=Cost_Schedule!A10),Inputs_Summary!$B$15,0)</f>
        <v>0</v>
      </c>
      <c r="L10" s="6">
        <f>-Loan_Amorization!B9</f>
        <v>212.13103047815048</v>
      </c>
      <c r="M10" s="1">
        <f>30*IF(Inputs_Summary!$B$9="Yes",Inputs_Summary!$B$5*Cost_Schedule!E10,IF(Cost_Schedule!E10&gt;0,Cost_Schedule!E10*Inputs_Summary!$B$5,0))</f>
        <v>-21.061693548387098</v>
      </c>
      <c r="N10" s="3">
        <f t="shared" si="2"/>
        <v>-4292.0762406218</v>
      </c>
    </row>
    <row r="11" spans="1:26" x14ac:dyDescent="0.25">
      <c r="A11">
        <v>9</v>
      </c>
      <c r="B11" s="12"/>
      <c r="C11">
        <f>Inputs_Summary!E13</f>
        <v>18.25</v>
      </c>
      <c r="D11">
        <f>Inputs_Summary!F13</f>
        <v>20.25</v>
      </c>
      <c r="E11">
        <f t="shared" si="0"/>
        <v>-2</v>
      </c>
      <c r="G11" s="1">
        <f>C11*Inputs_Summary!$B$5*30</f>
        <v>62.962499999999999</v>
      </c>
      <c r="H11" s="3">
        <f t="shared" si="1"/>
        <v>603.75</v>
      </c>
      <c r="J11" s="1"/>
      <c r="K11" s="1">
        <f>-IF(AND(Inputs_Summary!$B$13="Monthly",Inputs_Summary!$B$14&gt;=Cost_Schedule!A11),Inputs_Summary!$B$12,0)-IF(AND(Inputs_Summary!$B$16="Monthly",Inputs_Summary!$B$17&gt;=Cost_Schedule!A11),Inputs_Summary!$B$15,0)</f>
        <v>0</v>
      </c>
      <c r="L11" s="6">
        <f>-Loan_Amorization!B10</f>
        <v>212.13103047815048</v>
      </c>
      <c r="M11" s="1">
        <f>30*IF(Inputs_Summary!$B$9="Yes",Inputs_Summary!$B$5*Cost_Schedule!E11,IF(Cost_Schedule!E11&gt;0,Cost_Schedule!E11*Inputs_Summary!$B$5,0))</f>
        <v>-6.9</v>
      </c>
      <c r="N11" s="3">
        <f t="shared" si="2"/>
        <v>-4086.8452101436496</v>
      </c>
    </row>
    <row r="12" spans="1:26" x14ac:dyDescent="0.25">
      <c r="A12">
        <v>10</v>
      </c>
      <c r="B12" s="12"/>
      <c r="C12">
        <f>Inputs_Summary!E14</f>
        <v>23.75</v>
      </c>
      <c r="D12">
        <f>Inputs_Summary!F14</f>
        <v>15.258064516129032</v>
      </c>
      <c r="E12">
        <f t="shared" si="0"/>
        <v>8.491935483870968</v>
      </c>
      <c r="G12" s="1">
        <f>C12*Inputs_Summary!$B$5*30</f>
        <v>81.9375</v>
      </c>
      <c r="H12" s="3">
        <f t="shared" si="1"/>
        <v>685.6875</v>
      </c>
      <c r="J12" s="1"/>
      <c r="K12" s="1">
        <f>-IF(AND(Inputs_Summary!$B$13="Monthly",Inputs_Summary!$B$14&gt;=Cost_Schedule!A12),Inputs_Summary!$B$12,0)-IF(AND(Inputs_Summary!$B$16="Monthly",Inputs_Summary!$B$17&gt;=Cost_Schedule!A12),Inputs_Summary!$B$15,0)</f>
        <v>0</v>
      </c>
      <c r="L12" s="6">
        <f>-Loan_Amorization!B11</f>
        <v>212.13103047815048</v>
      </c>
      <c r="M12" s="1">
        <f>30*IF(Inputs_Summary!$B$9="Yes",Inputs_Summary!$B$5*Cost_Schedule!E12,IF(Cost_Schedule!E12&gt;0,Cost_Schedule!E12*Inputs_Summary!$B$5,0))</f>
        <v>29.297177419354842</v>
      </c>
      <c r="N12" s="3">
        <f t="shared" si="2"/>
        <v>-3845.4170022461444</v>
      </c>
    </row>
    <row r="13" spans="1:26" x14ac:dyDescent="0.25">
      <c r="A13">
        <v>11</v>
      </c>
      <c r="B13" s="12"/>
      <c r="C13">
        <f>Inputs_Summary!E15</f>
        <v>24.75</v>
      </c>
      <c r="D13">
        <f>Inputs_Summary!F15</f>
        <v>8.3166666666666664</v>
      </c>
      <c r="E13">
        <f t="shared" si="0"/>
        <v>16.433333333333334</v>
      </c>
      <c r="G13" s="1">
        <f>C13*Inputs_Summary!$B$5*30</f>
        <v>85.387500000000003</v>
      </c>
      <c r="H13" s="3">
        <f t="shared" si="1"/>
        <v>771.07500000000005</v>
      </c>
      <c r="J13" s="1"/>
      <c r="K13" s="1">
        <f>-IF(AND(Inputs_Summary!$B$13="Monthly",Inputs_Summary!$B$14&gt;=Cost_Schedule!A13),Inputs_Summary!$B$12,0)-IF(AND(Inputs_Summary!$B$16="Monthly",Inputs_Summary!$B$17&gt;=Cost_Schedule!A13),Inputs_Summary!$B$15,0)</f>
        <v>0</v>
      </c>
      <c r="L13" s="6">
        <f>-Loan_Amorization!B12</f>
        <v>212.13103047815048</v>
      </c>
      <c r="M13" s="1">
        <f>30*IF(Inputs_Summary!$B$9="Yes",Inputs_Summary!$B$5*Cost_Schedule!E13,IF(Cost_Schedule!E13&gt;0,Cost_Schedule!E13*Inputs_Summary!$B$5,0))</f>
        <v>56.695000000000007</v>
      </c>
      <c r="N13" s="3">
        <f t="shared" si="2"/>
        <v>-3576.5909717679938</v>
      </c>
    </row>
    <row r="14" spans="1:26" x14ac:dyDescent="0.25">
      <c r="A14">
        <v>12</v>
      </c>
      <c r="B14" s="12"/>
      <c r="C14">
        <f>Inputs_Summary!E16</f>
        <v>32</v>
      </c>
      <c r="D14">
        <f>Inputs_Summary!F16</f>
        <v>6.169354838709677</v>
      </c>
      <c r="E14">
        <f t="shared" si="0"/>
        <v>25.830645161290324</v>
      </c>
      <c r="G14" s="1">
        <f>C14*Inputs_Summary!$B$5*30</f>
        <v>110.4</v>
      </c>
      <c r="H14" s="3">
        <f t="shared" si="1"/>
        <v>881.47500000000002</v>
      </c>
      <c r="J14" s="1"/>
      <c r="K14" s="1">
        <f>-IF(AND(Inputs_Summary!$B$13="Monthly",Inputs_Summary!$B$14&gt;=Cost_Schedule!A14),Inputs_Summary!$B$12,0)-IF(AND(Inputs_Summary!$B$16="Monthly",Inputs_Summary!$B$17&gt;=Cost_Schedule!A14),Inputs_Summary!$B$15,0)-IF(AND(Inputs_Summary!$B$13="Annually",Inputs_Summary!$B$14&gt;=Cost_Schedule!B3),Inputs_Summary!$B$12,0)-IF(AND(Inputs_Summary!$B$16="Annually",Inputs_Summary!$B$17&gt;=Cost_Schedule!B3),Inputs_Summary!$B$15,0)</f>
        <v>-1500</v>
      </c>
      <c r="L14" s="6">
        <f>-Loan_Amorization!B13</f>
        <v>212.13103047815048</v>
      </c>
      <c r="M14" s="1">
        <f>30*IF(Inputs_Summary!$B$9="Yes",Inputs_Summary!$B$5*Cost_Schedule!E14,IF(Cost_Schedule!E14&gt;0,Cost_Schedule!E14*Inputs_Summary!$B$5,0))</f>
        <v>89.115725806451621</v>
      </c>
      <c r="N14" s="3">
        <f t="shared" si="2"/>
        <v>-4775.344215483392</v>
      </c>
    </row>
    <row r="15" spans="1:26" x14ac:dyDescent="0.25">
      <c r="A15">
        <v>13</v>
      </c>
      <c r="B15" s="12">
        <v>2</v>
      </c>
      <c r="C15">
        <f>$C$3</f>
        <v>33.25</v>
      </c>
      <c r="D15">
        <f>$D$3</f>
        <v>8.6693548387096779</v>
      </c>
      <c r="E15">
        <f t="shared" si="0"/>
        <v>24.58064516129032</v>
      </c>
      <c r="G15" s="1">
        <f>C15*Inputs_Summary!$B$5*30</f>
        <v>114.71250000000001</v>
      </c>
      <c r="H15" s="3">
        <f t="shared" si="1"/>
        <v>996.1875</v>
      </c>
      <c r="J15" s="1"/>
      <c r="K15" s="1">
        <f>-IF(AND(Inputs_Summary!$B$13="Monthly",Inputs_Summary!$B$14&gt;=Cost_Schedule!A15),Inputs_Summary!$B$12,0)-IF(AND(Inputs_Summary!$B$16="Monthly",Inputs_Summary!$B$17&gt;=Cost_Schedule!A15),Inputs_Summary!$B$15,0)</f>
        <v>0</v>
      </c>
      <c r="L15" s="6">
        <f>-Loan_Amorization!B14</f>
        <v>212.13103047815048</v>
      </c>
      <c r="M15" s="1">
        <f>30*IF(Inputs_Summary!$B$9="Yes",Inputs_Summary!$B$5*Cost_Schedule!E15,IF(Cost_Schedule!E15&gt;0,Cost_Schedule!E15*Inputs_Summary!$B$5,0))</f>
        <v>84.803225806451607</v>
      </c>
      <c r="N15" s="3">
        <f t="shared" si="2"/>
        <v>-4478.4099591987897</v>
      </c>
    </row>
    <row r="16" spans="1:26" x14ac:dyDescent="0.25">
      <c r="A16">
        <v>14</v>
      </c>
      <c r="B16" s="12"/>
      <c r="C16">
        <f>$C$4</f>
        <v>22.5</v>
      </c>
      <c r="D16">
        <f>$D$4</f>
        <v>11.098214285714286</v>
      </c>
      <c r="E16">
        <f t="shared" si="0"/>
        <v>11.401785714285714</v>
      </c>
      <c r="G16" s="1">
        <f>C16*Inputs_Summary!$B$5*30</f>
        <v>77.625</v>
      </c>
      <c r="H16" s="3">
        <f t="shared" si="1"/>
        <v>1073.8125</v>
      </c>
      <c r="J16" s="1"/>
      <c r="K16" s="1">
        <f>-IF(AND(Inputs_Summary!$B$13="Monthly",Inputs_Summary!$B$14&gt;=Cost_Schedule!A16),Inputs_Summary!$B$12,0)-IF(AND(Inputs_Summary!$B$16="Monthly",Inputs_Summary!$B$17&gt;=Cost_Schedule!A16),Inputs_Summary!$B$15,0)</f>
        <v>0</v>
      </c>
      <c r="L16" s="6">
        <f>-Loan_Amorization!B15</f>
        <v>212.13103047815048</v>
      </c>
      <c r="M16" s="1">
        <f>30*IF(Inputs_Summary!$B$9="Yes",Inputs_Summary!$B$5*Cost_Schedule!E16,IF(Cost_Schedule!E16&gt;0,Cost_Schedule!E16*Inputs_Summary!$B$5,0))</f>
        <v>39.336160714285711</v>
      </c>
      <c r="N16" s="3">
        <f t="shared" si="2"/>
        <v>-4226.9427680063536</v>
      </c>
    </row>
    <row r="17" spans="1:14" x14ac:dyDescent="0.25">
      <c r="A17">
        <v>15</v>
      </c>
      <c r="B17" s="12"/>
      <c r="C17">
        <f>$C$5</f>
        <v>19</v>
      </c>
      <c r="D17">
        <f>$D$5</f>
        <v>16.669354838709676</v>
      </c>
      <c r="E17">
        <f t="shared" si="0"/>
        <v>2.3306451612903238</v>
      </c>
      <c r="G17" s="1">
        <f>C17*Inputs_Summary!$B$5*30</f>
        <v>65.55</v>
      </c>
      <c r="H17" s="3">
        <f t="shared" si="1"/>
        <v>1139.3625</v>
      </c>
      <c r="J17" s="1"/>
      <c r="K17" s="1">
        <f>-IF(AND(Inputs_Summary!$B$13="Monthly",Inputs_Summary!$B$14&gt;=Cost_Schedule!A17),Inputs_Summary!$B$12,0)-IF(AND(Inputs_Summary!$B$16="Monthly",Inputs_Summary!$B$17&gt;=Cost_Schedule!A17),Inputs_Summary!$B$15,0)-Inputs_Summary!$B$11</f>
        <v>-6000</v>
      </c>
      <c r="L17" s="6">
        <f>-Loan_Amorization!B16</f>
        <v>212.13103047815048</v>
      </c>
      <c r="M17" s="1">
        <f>30*IF(Inputs_Summary!$B$9="Yes",Inputs_Summary!$B$5*Cost_Schedule!E17,IF(Cost_Schedule!E17&gt;0,Cost_Schedule!E17*Inputs_Summary!$B$5,0))</f>
        <v>8.0407258064516167</v>
      </c>
      <c r="N17" s="3">
        <f t="shared" si="2"/>
        <v>-10006.77101172175</v>
      </c>
    </row>
    <row r="18" spans="1:14" x14ac:dyDescent="0.25">
      <c r="A18">
        <v>16</v>
      </c>
      <c r="B18" s="12"/>
      <c r="C18">
        <f>$C$6</f>
        <v>16.5</v>
      </c>
      <c r="D18">
        <f>$D$6</f>
        <v>19.425000000000001</v>
      </c>
      <c r="E18">
        <f t="shared" si="0"/>
        <v>-2.9250000000000007</v>
      </c>
      <c r="G18" s="1">
        <f>C18*Inputs_Summary!$B$5*30</f>
        <v>56.925000000000004</v>
      </c>
      <c r="H18" s="3">
        <f t="shared" si="1"/>
        <v>1196.2874999999999</v>
      </c>
      <c r="J18" s="1"/>
      <c r="K18" s="1">
        <f>-IF(AND(Inputs_Summary!$B$13="Monthly",Inputs_Summary!$B$14&gt;=Cost_Schedule!A18),Inputs_Summary!$B$12,0)-IF(AND(Inputs_Summary!$B$16="Monthly",Inputs_Summary!$B$17&gt;=Cost_Schedule!A18),Inputs_Summary!$B$15,0)</f>
        <v>0</v>
      </c>
      <c r="L18" s="6">
        <f>-Loan_Amorization!B17</f>
        <v>212.13103047815048</v>
      </c>
      <c r="M18" s="1">
        <f>30*IF(Inputs_Summary!$B$9="Yes",Inputs_Summary!$B$5*Cost_Schedule!E18,IF(Cost_Schedule!E18&gt;0,Cost_Schedule!E18*Inputs_Summary!$B$5,0))</f>
        <v>-10.091250000000002</v>
      </c>
      <c r="N18" s="3">
        <f t="shared" si="2"/>
        <v>-9804.7312312436006</v>
      </c>
    </row>
    <row r="19" spans="1:14" x14ac:dyDescent="0.25">
      <c r="A19">
        <v>17</v>
      </c>
      <c r="B19" s="12"/>
      <c r="C19">
        <f>$C$7</f>
        <v>15.25</v>
      </c>
      <c r="D19">
        <f>$D$7</f>
        <v>23.927419354838708</v>
      </c>
      <c r="E19">
        <f t="shared" si="0"/>
        <v>-8.6774193548387082</v>
      </c>
      <c r="G19" s="1">
        <f>C19*Inputs_Summary!$B$5*30</f>
        <v>52.612500000000004</v>
      </c>
      <c r="H19" s="3">
        <f t="shared" si="1"/>
        <v>1248.8999999999999</v>
      </c>
      <c r="J19" s="1"/>
      <c r="K19" s="1">
        <f>-IF(AND(Inputs_Summary!$B$13="Monthly",Inputs_Summary!$B$14&gt;=Cost_Schedule!A19),Inputs_Summary!$B$12,0)-IF(AND(Inputs_Summary!$B$16="Monthly",Inputs_Summary!$B$17&gt;=Cost_Schedule!A19),Inputs_Summary!$B$15,0)</f>
        <v>0</v>
      </c>
      <c r="L19" s="6">
        <f>-Loan_Amorization!B18</f>
        <v>212.13103047815048</v>
      </c>
      <c r="M19" s="1">
        <f>30*IF(Inputs_Summary!$B$9="Yes",Inputs_Summary!$B$5*Cost_Schedule!E19,IF(Cost_Schedule!E19&gt;0,Cost_Schedule!E19*Inputs_Summary!$B$5,0))</f>
        <v>-29.937096774193545</v>
      </c>
      <c r="N19" s="3">
        <f t="shared" si="2"/>
        <v>-9622.537297539644</v>
      </c>
    </row>
    <row r="20" spans="1:14" x14ac:dyDescent="0.25">
      <c r="A20">
        <v>18</v>
      </c>
      <c r="B20" s="12"/>
      <c r="C20">
        <f>$C$8</f>
        <v>16.5</v>
      </c>
      <c r="D20">
        <f>$D$8</f>
        <v>24.058333333333334</v>
      </c>
      <c r="E20">
        <f t="shared" si="0"/>
        <v>-7.5583333333333336</v>
      </c>
      <c r="G20" s="1">
        <f>C20*Inputs_Summary!$B$5*30</f>
        <v>56.925000000000004</v>
      </c>
      <c r="H20" s="3">
        <f t="shared" si="1"/>
        <v>1305.8249999999998</v>
      </c>
      <c r="J20" s="1"/>
      <c r="K20" s="1">
        <f>-IF(AND(Inputs_Summary!$B$13="Monthly",Inputs_Summary!$B$14&gt;=Cost_Schedule!A20),Inputs_Summary!$B$12,0)-IF(AND(Inputs_Summary!$B$16="Monthly",Inputs_Summary!$B$17&gt;=Cost_Schedule!A20),Inputs_Summary!$B$15,0)</f>
        <v>0</v>
      </c>
      <c r="L20" s="6">
        <f>-Loan_Amorization!B19</f>
        <v>212.13103047815048</v>
      </c>
      <c r="M20" s="1">
        <f>30*IF(Inputs_Summary!$B$9="Yes",Inputs_Summary!$B$5*Cost_Schedule!E20,IF(Cost_Schedule!E20&gt;0,Cost_Schedule!E20*Inputs_Summary!$B$5,0))</f>
        <v>-26.076250000000002</v>
      </c>
      <c r="N20" s="3">
        <f t="shared" si="2"/>
        <v>-9436.4825170614931</v>
      </c>
    </row>
    <row r="21" spans="1:14" x14ac:dyDescent="0.25">
      <c r="A21">
        <v>19</v>
      </c>
      <c r="B21" s="12"/>
      <c r="C21">
        <f>$C$9</f>
        <v>16.5</v>
      </c>
      <c r="D21">
        <f>$D$9</f>
        <v>26.39516129032258</v>
      </c>
      <c r="E21">
        <f t="shared" si="0"/>
        <v>-9.8951612903225801</v>
      </c>
      <c r="G21" s="1">
        <f>C21*Inputs_Summary!$B$5*30</f>
        <v>56.925000000000004</v>
      </c>
      <c r="H21" s="3">
        <f t="shared" si="1"/>
        <v>1362.7499999999998</v>
      </c>
      <c r="J21" s="1"/>
      <c r="K21" s="1">
        <f>-IF(AND(Inputs_Summary!$B$13="Monthly",Inputs_Summary!$B$14&gt;=Cost_Schedule!A21),Inputs_Summary!$B$12,0)-IF(AND(Inputs_Summary!$B$16="Monthly",Inputs_Summary!$B$17&gt;=Cost_Schedule!A21),Inputs_Summary!$B$15,0)</f>
        <v>0</v>
      </c>
      <c r="L21" s="6">
        <f>-Loan_Amorization!B20</f>
        <v>212.13103047815048</v>
      </c>
      <c r="M21" s="1">
        <f>30*IF(Inputs_Summary!$B$9="Yes",Inputs_Summary!$B$5*Cost_Schedule!E21,IF(Cost_Schedule!E21&gt;0,Cost_Schedule!E21*Inputs_Summary!$B$5,0))</f>
        <v>-34.138306451612905</v>
      </c>
      <c r="N21" s="3">
        <f t="shared" si="2"/>
        <v>-9258.4897930349562</v>
      </c>
    </row>
    <row r="22" spans="1:14" x14ac:dyDescent="0.25">
      <c r="A22">
        <v>20</v>
      </c>
      <c r="B22" s="12"/>
      <c r="C22">
        <f>$C$10</f>
        <v>17.25</v>
      </c>
      <c r="D22">
        <f>$D$10</f>
        <v>23.35483870967742</v>
      </c>
      <c r="E22">
        <f t="shared" si="0"/>
        <v>-6.1048387096774199</v>
      </c>
      <c r="G22" s="1">
        <f>C22*Inputs_Summary!$B$5*30</f>
        <v>59.512500000000003</v>
      </c>
      <c r="H22" s="3">
        <f t="shared" si="1"/>
        <v>1422.2624999999998</v>
      </c>
      <c r="J22" s="1"/>
      <c r="K22" s="1">
        <f>-IF(AND(Inputs_Summary!$B$13="Monthly",Inputs_Summary!$B$14&gt;=Cost_Schedule!A22),Inputs_Summary!$B$12,0)-IF(AND(Inputs_Summary!$B$16="Monthly",Inputs_Summary!$B$17&gt;=Cost_Schedule!A22),Inputs_Summary!$B$15,0)</f>
        <v>0</v>
      </c>
      <c r="L22" s="6">
        <f>-Loan_Amorization!B21</f>
        <v>212.13103047815048</v>
      </c>
      <c r="M22" s="1">
        <f>30*IF(Inputs_Summary!$B$9="Yes",Inputs_Summary!$B$5*Cost_Schedule!E22,IF(Cost_Schedule!E22&gt;0,Cost_Schedule!E22*Inputs_Summary!$B$5,0))</f>
        <v>-21.061693548387098</v>
      </c>
      <c r="N22" s="3">
        <f t="shared" si="2"/>
        <v>-9067.420456105192</v>
      </c>
    </row>
    <row r="23" spans="1:14" x14ac:dyDescent="0.25">
      <c r="A23">
        <v>21</v>
      </c>
      <c r="B23" s="12"/>
      <c r="C23">
        <f>$C$11</f>
        <v>18.25</v>
      </c>
      <c r="D23">
        <f>$D$11</f>
        <v>20.25</v>
      </c>
      <c r="E23">
        <f t="shared" si="0"/>
        <v>-2</v>
      </c>
      <c r="G23" s="1">
        <f>C23*Inputs_Summary!$B$5*30</f>
        <v>62.962499999999999</v>
      </c>
      <c r="H23" s="3">
        <f t="shared" si="1"/>
        <v>1485.2249999999999</v>
      </c>
      <c r="J23" s="1"/>
      <c r="K23" s="1">
        <f>-IF(AND(Inputs_Summary!$B$13="Monthly",Inputs_Summary!$B$14&gt;=Cost_Schedule!A23),Inputs_Summary!$B$12,0)-IF(AND(Inputs_Summary!$B$16="Monthly",Inputs_Summary!$B$17&gt;=Cost_Schedule!A23),Inputs_Summary!$B$15,0)</f>
        <v>0</v>
      </c>
      <c r="L23" s="6">
        <f>-Loan_Amorization!B22</f>
        <v>212.13103047815048</v>
      </c>
      <c r="M23" s="1">
        <f>30*IF(Inputs_Summary!$B$9="Yes",Inputs_Summary!$B$5*Cost_Schedule!E23,IF(Cost_Schedule!E23&gt;0,Cost_Schedule!E23*Inputs_Summary!$B$5,0))</f>
        <v>-6.9</v>
      </c>
      <c r="N23" s="3">
        <f t="shared" si="2"/>
        <v>-8862.1894256270407</v>
      </c>
    </row>
    <row r="24" spans="1:14" x14ac:dyDescent="0.25">
      <c r="A24">
        <v>22</v>
      </c>
      <c r="B24" s="12"/>
      <c r="C24">
        <f>$C$12</f>
        <v>23.75</v>
      </c>
      <c r="D24">
        <f>$D$12</f>
        <v>15.258064516129032</v>
      </c>
      <c r="E24">
        <f t="shared" si="0"/>
        <v>8.491935483870968</v>
      </c>
      <c r="G24" s="1">
        <f>C24*Inputs_Summary!$B$5*30</f>
        <v>81.9375</v>
      </c>
      <c r="H24" s="3">
        <f t="shared" si="1"/>
        <v>1567.1624999999999</v>
      </c>
      <c r="J24" s="1"/>
      <c r="K24" s="1">
        <f>-IF(AND(Inputs_Summary!$B$13="Monthly",Inputs_Summary!$B$14&gt;=Cost_Schedule!A24),Inputs_Summary!$B$12,0)-IF(AND(Inputs_Summary!$B$16="Monthly",Inputs_Summary!$B$17&gt;=Cost_Schedule!A24),Inputs_Summary!$B$15,0)</f>
        <v>0</v>
      </c>
      <c r="L24" s="6">
        <f>-Loan_Amorization!B23</f>
        <v>212.13103047815048</v>
      </c>
      <c r="M24" s="1">
        <f>30*IF(Inputs_Summary!$B$9="Yes",Inputs_Summary!$B$5*Cost_Schedule!E24,IF(Cost_Schedule!E24&gt;0,Cost_Schedule!E24*Inputs_Summary!$B$5,0))</f>
        <v>29.297177419354842</v>
      </c>
      <c r="N24" s="3">
        <f t="shared" si="2"/>
        <v>-8620.7612177295359</v>
      </c>
    </row>
    <row r="25" spans="1:14" x14ac:dyDescent="0.25">
      <c r="A25">
        <v>23</v>
      </c>
      <c r="B25" s="12"/>
      <c r="C25">
        <f>$C$13</f>
        <v>24.75</v>
      </c>
      <c r="D25">
        <f>$D$13</f>
        <v>8.3166666666666664</v>
      </c>
      <c r="E25">
        <f t="shared" si="0"/>
        <v>16.433333333333334</v>
      </c>
      <c r="G25" s="1">
        <f>C25*Inputs_Summary!$B$5*30</f>
        <v>85.387500000000003</v>
      </c>
      <c r="H25" s="3">
        <f t="shared" si="1"/>
        <v>1652.55</v>
      </c>
      <c r="J25" s="1"/>
      <c r="K25" s="1">
        <f>-IF(AND(Inputs_Summary!$B$13="Monthly",Inputs_Summary!$B$14&gt;=Cost_Schedule!A25),Inputs_Summary!$B$12,0)-IF(AND(Inputs_Summary!$B$16="Monthly",Inputs_Summary!$B$17&gt;=Cost_Schedule!A25),Inputs_Summary!$B$15,0)</f>
        <v>0</v>
      </c>
      <c r="L25" s="6">
        <f>-Loan_Amorization!B24</f>
        <v>212.13103047815048</v>
      </c>
      <c r="M25" s="1">
        <f>30*IF(Inputs_Summary!$B$9="Yes",Inputs_Summary!$B$5*Cost_Schedule!E25,IF(Cost_Schedule!E25&gt;0,Cost_Schedule!E25*Inputs_Summary!$B$5,0))</f>
        <v>56.695000000000007</v>
      </c>
      <c r="N25" s="3">
        <f t="shared" si="2"/>
        <v>-8351.9351872513853</v>
      </c>
    </row>
    <row r="26" spans="1:14" x14ac:dyDescent="0.25">
      <c r="A26">
        <v>24</v>
      </c>
      <c r="B26" s="12"/>
      <c r="C26">
        <f>$C$14</f>
        <v>32</v>
      </c>
      <c r="D26">
        <f>$D$14</f>
        <v>6.169354838709677</v>
      </c>
      <c r="E26">
        <f t="shared" si="0"/>
        <v>25.830645161290324</v>
      </c>
      <c r="G26" s="1">
        <f>C26*Inputs_Summary!$B$5*30</f>
        <v>110.4</v>
      </c>
      <c r="H26" s="3">
        <f t="shared" si="1"/>
        <v>1762.95</v>
      </c>
      <c r="J26" s="1"/>
      <c r="K26" s="1">
        <f>-IF(AND(Inputs_Summary!$B$13="Monthly",Inputs_Summary!$B$14&gt;=Cost_Schedule!A26),Inputs_Summary!$B$12,0)-IF(AND(Inputs_Summary!$B$16="Monthly",Inputs_Summary!$B$17&gt;=Cost_Schedule!A26),Inputs_Summary!$B$15,0)-IF(AND(Inputs_Summary!$B$13="Annually",Inputs_Summary!$B$14&gt;=Cost_Schedule!B15),Inputs_Summary!$B$12,0)-IF(AND(Inputs_Summary!$B$16="Annually",Inputs_Summary!$B$17&gt;=Cost_Schedule!B15),Inputs_Summary!$B$15,0)</f>
        <v>-1500</v>
      </c>
      <c r="L26" s="6">
        <f>-Loan_Amorization!B25</f>
        <v>212.13103047815048</v>
      </c>
      <c r="M26" s="1">
        <f>30*IF(Inputs_Summary!$B$9="Yes",Inputs_Summary!$B$5*Cost_Schedule!E26,IF(Cost_Schedule!E26&gt;0,Cost_Schedule!E26*Inputs_Summary!$B$5,0))</f>
        <v>89.115725806451621</v>
      </c>
      <c r="N26" s="3">
        <f t="shared" si="2"/>
        <v>-9550.6884309667839</v>
      </c>
    </row>
    <row r="27" spans="1:14" x14ac:dyDescent="0.25">
      <c r="A27">
        <v>25</v>
      </c>
      <c r="B27" s="12">
        <v>3</v>
      </c>
      <c r="C27">
        <f>$C$3</f>
        <v>33.25</v>
      </c>
      <c r="D27">
        <f>$D$3</f>
        <v>8.6693548387096779</v>
      </c>
      <c r="E27">
        <f t="shared" si="0"/>
        <v>24.58064516129032</v>
      </c>
      <c r="G27" s="1">
        <f>C27*Inputs_Summary!$B$5*30</f>
        <v>114.71250000000001</v>
      </c>
      <c r="H27" s="3">
        <f t="shared" si="1"/>
        <v>1877.6625000000001</v>
      </c>
      <c r="J27" s="1"/>
      <c r="K27" s="1">
        <f>-IF(AND(Inputs_Summary!$B$13="Monthly",Inputs_Summary!$B$14&gt;=Cost_Schedule!A27),Inputs_Summary!$B$12,0)-IF(AND(Inputs_Summary!$B$16="Monthly",Inputs_Summary!$B$17&gt;=Cost_Schedule!A27),Inputs_Summary!$B$15,0)</f>
        <v>0</v>
      </c>
      <c r="L27" s="6">
        <f>-Loan_Amorization!B26</f>
        <v>212.13103047815048</v>
      </c>
      <c r="M27" s="1">
        <f>30*IF(Inputs_Summary!$B$9="Yes",Inputs_Summary!$B$5*Cost_Schedule!E27,IF(Cost_Schedule!E27&gt;0,Cost_Schedule!E27*Inputs_Summary!$B$5,0))</f>
        <v>84.803225806451607</v>
      </c>
      <c r="N27" s="3">
        <f t="shared" si="2"/>
        <v>-9253.7541746821826</v>
      </c>
    </row>
    <row r="28" spans="1:14" x14ac:dyDescent="0.25">
      <c r="A28">
        <v>26</v>
      </c>
      <c r="B28" s="12"/>
      <c r="C28">
        <f>$C$4</f>
        <v>22.5</v>
      </c>
      <c r="D28">
        <f>$D$4</f>
        <v>11.098214285714286</v>
      </c>
      <c r="E28">
        <f t="shared" si="0"/>
        <v>11.401785714285714</v>
      </c>
      <c r="G28" s="1">
        <f>C28*Inputs_Summary!$B$5*30</f>
        <v>77.625</v>
      </c>
      <c r="H28" s="3">
        <f t="shared" si="1"/>
        <v>1955.2875000000001</v>
      </c>
      <c r="J28" s="1"/>
      <c r="K28" s="1">
        <f>-IF(AND(Inputs_Summary!$B$13="Monthly",Inputs_Summary!$B$14&gt;=Cost_Schedule!A28),Inputs_Summary!$B$12,0)-IF(AND(Inputs_Summary!$B$16="Monthly",Inputs_Summary!$B$17&gt;=Cost_Schedule!A28),Inputs_Summary!$B$15,0)</f>
        <v>0</v>
      </c>
      <c r="L28" s="6">
        <f>-Loan_Amorization!B27</f>
        <v>212.13103047815048</v>
      </c>
      <c r="M28" s="1">
        <f>30*IF(Inputs_Summary!$B$9="Yes",Inputs_Summary!$B$5*Cost_Schedule!E28,IF(Cost_Schedule!E28&gt;0,Cost_Schedule!E28*Inputs_Summary!$B$5,0))</f>
        <v>39.336160714285711</v>
      </c>
      <c r="N28" s="3">
        <f t="shared" si="2"/>
        <v>-9002.2869834897465</v>
      </c>
    </row>
    <row r="29" spans="1:14" x14ac:dyDescent="0.25">
      <c r="A29">
        <v>27</v>
      </c>
      <c r="B29" s="12"/>
      <c r="C29">
        <f>$C$5</f>
        <v>19</v>
      </c>
      <c r="D29">
        <f>$D$5</f>
        <v>16.669354838709676</v>
      </c>
      <c r="E29">
        <f t="shared" si="0"/>
        <v>2.3306451612903238</v>
      </c>
      <c r="G29" s="1">
        <f>C29*Inputs_Summary!$B$5*30</f>
        <v>65.55</v>
      </c>
      <c r="H29" s="3">
        <f t="shared" si="1"/>
        <v>2020.8375000000001</v>
      </c>
      <c r="J29" s="1"/>
      <c r="K29" s="1">
        <f>-IF(AND(Inputs_Summary!$B$13="Monthly",Inputs_Summary!$B$14&gt;=Cost_Schedule!A29),Inputs_Summary!$B$12,0)-IF(AND(Inputs_Summary!$B$16="Monthly",Inputs_Summary!$B$17&gt;=Cost_Schedule!A29),Inputs_Summary!$B$15,0)</f>
        <v>0</v>
      </c>
      <c r="L29" s="6">
        <f>-Loan_Amorization!B28</f>
        <v>212.13103047815048</v>
      </c>
      <c r="M29" s="1">
        <f>30*IF(Inputs_Summary!$B$9="Yes",Inputs_Summary!$B$5*Cost_Schedule!E29,IF(Cost_Schedule!E29&gt;0,Cost_Schedule!E29*Inputs_Summary!$B$5,0))</f>
        <v>8.0407258064516167</v>
      </c>
      <c r="N29" s="3">
        <f t="shared" si="2"/>
        <v>-8782.115227205144</v>
      </c>
    </row>
    <row r="30" spans="1:14" x14ac:dyDescent="0.25">
      <c r="A30">
        <v>28</v>
      </c>
      <c r="B30" s="12"/>
      <c r="C30">
        <f>$C$6</f>
        <v>16.5</v>
      </c>
      <c r="D30">
        <f>$D$6</f>
        <v>19.425000000000001</v>
      </c>
      <c r="E30">
        <f t="shared" si="0"/>
        <v>-2.9250000000000007</v>
      </c>
      <c r="G30" s="1">
        <f>C30*Inputs_Summary!$B$5*30</f>
        <v>56.925000000000004</v>
      </c>
      <c r="H30" s="3">
        <f t="shared" si="1"/>
        <v>2077.7625000000003</v>
      </c>
      <c r="J30" s="1"/>
      <c r="K30" s="1">
        <f>-IF(AND(Inputs_Summary!$B$13="Monthly",Inputs_Summary!$B$14&gt;=Cost_Schedule!A30),Inputs_Summary!$B$12,0)-IF(AND(Inputs_Summary!$B$16="Monthly",Inputs_Summary!$B$17&gt;=Cost_Schedule!A30),Inputs_Summary!$B$15,0)</f>
        <v>0</v>
      </c>
      <c r="L30" s="6">
        <f>-Loan_Amorization!B29</f>
        <v>212.13103047815048</v>
      </c>
      <c r="M30" s="1">
        <f>30*IF(Inputs_Summary!$B$9="Yes",Inputs_Summary!$B$5*Cost_Schedule!E30,IF(Cost_Schedule!E30&gt;0,Cost_Schedule!E30*Inputs_Summary!$B$5,0))</f>
        <v>-10.091250000000002</v>
      </c>
      <c r="N30" s="3">
        <f t="shared" si="2"/>
        <v>-8580.0754467269944</v>
      </c>
    </row>
    <row r="31" spans="1:14" x14ac:dyDescent="0.25">
      <c r="A31">
        <v>29</v>
      </c>
      <c r="B31" s="12"/>
      <c r="C31">
        <f>$C$7</f>
        <v>15.25</v>
      </c>
      <c r="D31">
        <f>$D$7</f>
        <v>23.927419354838708</v>
      </c>
      <c r="E31">
        <f t="shared" si="0"/>
        <v>-8.6774193548387082</v>
      </c>
      <c r="G31" s="1">
        <f>C31*Inputs_Summary!$B$5*30</f>
        <v>52.612500000000004</v>
      </c>
      <c r="H31" s="3">
        <f t="shared" si="1"/>
        <v>2130.3750000000005</v>
      </c>
      <c r="J31" s="1"/>
      <c r="K31" s="1">
        <f>-IF(AND(Inputs_Summary!$B$13="Monthly",Inputs_Summary!$B$14&gt;=Cost_Schedule!A31),Inputs_Summary!$B$12,0)-IF(AND(Inputs_Summary!$B$16="Monthly",Inputs_Summary!$B$17&gt;=Cost_Schedule!A31),Inputs_Summary!$B$15,0)</f>
        <v>0</v>
      </c>
      <c r="L31" s="6">
        <f>-Loan_Amorization!B30</f>
        <v>212.13103047815048</v>
      </c>
      <c r="M31" s="1">
        <f>30*IF(Inputs_Summary!$B$9="Yes",Inputs_Summary!$B$5*Cost_Schedule!E31,IF(Cost_Schedule!E31&gt;0,Cost_Schedule!E31*Inputs_Summary!$B$5,0))</f>
        <v>-29.937096774193545</v>
      </c>
      <c r="N31" s="3">
        <f t="shared" si="2"/>
        <v>-8397.8815130230378</v>
      </c>
    </row>
    <row r="32" spans="1:14" x14ac:dyDescent="0.25">
      <c r="A32">
        <v>30</v>
      </c>
      <c r="B32" s="12"/>
      <c r="C32">
        <f>$C$8</f>
        <v>16.5</v>
      </c>
      <c r="D32">
        <f>$D$8</f>
        <v>24.058333333333334</v>
      </c>
      <c r="E32">
        <f t="shared" si="0"/>
        <v>-7.5583333333333336</v>
      </c>
      <c r="G32" s="1">
        <f>C32*Inputs_Summary!$B$5*30</f>
        <v>56.925000000000004</v>
      </c>
      <c r="H32" s="3">
        <f t="shared" si="1"/>
        <v>2187.3000000000006</v>
      </c>
      <c r="J32" s="1"/>
      <c r="K32" s="1">
        <f>-IF(AND(Inputs_Summary!$B$13="Monthly",Inputs_Summary!$B$14&gt;=Cost_Schedule!A32),Inputs_Summary!$B$12,0)-IF(AND(Inputs_Summary!$B$16="Monthly",Inputs_Summary!$B$17&gt;=Cost_Schedule!A32),Inputs_Summary!$B$15,0)</f>
        <v>0</v>
      </c>
      <c r="L32" s="6">
        <f>-Loan_Amorization!B31</f>
        <v>212.13103047815048</v>
      </c>
      <c r="M32" s="1">
        <f>30*IF(Inputs_Summary!$B$9="Yes",Inputs_Summary!$B$5*Cost_Schedule!E32,IF(Cost_Schedule!E32&gt;0,Cost_Schedule!E32*Inputs_Summary!$B$5,0))</f>
        <v>-26.076250000000002</v>
      </c>
      <c r="N32" s="3">
        <f t="shared" si="2"/>
        <v>-8211.8267325448869</v>
      </c>
    </row>
    <row r="33" spans="1:14" x14ac:dyDescent="0.25">
      <c r="A33">
        <v>31</v>
      </c>
      <c r="B33" s="12"/>
      <c r="C33">
        <f>$C$9</f>
        <v>16.5</v>
      </c>
      <c r="D33">
        <f>$D$9</f>
        <v>26.39516129032258</v>
      </c>
      <c r="E33">
        <f t="shared" si="0"/>
        <v>-9.8951612903225801</v>
      </c>
      <c r="G33" s="1">
        <f>C33*Inputs_Summary!$B$5*30</f>
        <v>56.925000000000004</v>
      </c>
      <c r="H33" s="3">
        <f t="shared" si="1"/>
        <v>2244.2250000000008</v>
      </c>
      <c r="J33" s="1"/>
      <c r="K33" s="1">
        <f>-IF(AND(Inputs_Summary!$B$13="Monthly",Inputs_Summary!$B$14&gt;=Cost_Schedule!A33),Inputs_Summary!$B$12,0)-IF(AND(Inputs_Summary!$B$16="Monthly",Inputs_Summary!$B$17&gt;=Cost_Schedule!A33),Inputs_Summary!$B$15,0)</f>
        <v>0</v>
      </c>
      <c r="L33" s="6">
        <f>-Loan_Amorization!B32</f>
        <v>212.13103047815048</v>
      </c>
      <c r="M33" s="1">
        <f>30*IF(Inputs_Summary!$B$9="Yes",Inputs_Summary!$B$5*Cost_Schedule!E33,IF(Cost_Schedule!E33&gt;0,Cost_Schedule!E33*Inputs_Summary!$B$5,0))</f>
        <v>-34.138306451612905</v>
      </c>
      <c r="N33" s="3">
        <f t="shared" si="2"/>
        <v>-8033.834008518349</v>
      </c>
    </row>
    <row r="34" spans="1:14" x14ac:dyDescent="0.25">
      <c r="A34">
        <v>32</v>
      </c>
      <c r="B34" s="12"/>
      <c r="C34">
        <f>$C$10</f>
        <v>17.25</v>
      </c>
      <c r="D34">
        <f>$D$10</f>
        <v>23.35483870967742</v>
      </c>
      <c r="E34">
        <f t="shared" si="0"/>
        <v>-6.1048387096774199</v>
      </c>
      <c r="G34" s="1">
        <f>C34*Inputs_Summary!$B$5*30</f>
        <v>59.512500000000003</v>
      </c>
      <c r="H34" s="3">
        <f t="shared" si="1"/>
        <v>2303.7375000000006</v>
      </c>
      <c r="J34" s="1"/>
      <c r="K34" s="1">
        <f>-IF(AND(Inputs_Summary!$B$13="Monthly",Inputs_Summary!$B$14&gt;=Cost_Schedule!A34),Inputs_Summary!$B$12,0)-IF(AND(Inputs_Summary!$B$16="Monthly",Inputs_Summary!$B$17&gt;=Cost_Schedule!A34),Inputs_Summary!$B$15,0)</f>
        <v>0</v>
      </c>
      <c r="L34" s="6">
        <f>-Loan_Amorization!B33</f>
        <v>212.13103047815048</v>
      </c>
      <c r="M34" s="1">
        <f>30*IF(Inputs_Summary!$B$9="Yes",Inputs_Summary!$B$5*Cost_Schedule!E34,IF(Cost_Schedule!E34&gt;0,Cost_Schedule!E34*Inputs_Summary!$B$5,0))</f>
        <v>-21.061693548387098</v>
      </c>
      <c r="N34" s="3">
        <f t="shared" si="2"/>
        <v>-7842.7646715885858</v>
      </c>
    </row>
    <row r="35" spans="1:14" x14ac:dyDescent="0.25">
      <c r="A35">
        <v>33</v>
      </c>
      <c r="B35" s="12"/>
      <c r="C35">
        <f>$C$11</f>
        <v>18.25</v>
      </c>
      <c r="D35">
        <f>$D$11</f>
        <v>20.25</v>
      </c>
      <c r="E35">
        <f t="shared" si="0"/>
        <v>-2</v>
      </c>
      <c r="G35" s="1">
        <f>C35*Inputs_Summary!$B$5*30</f>
        <v>62.962499999999999</v>
      </c>
      <c r="H35" s="3">
        <f t="shared" si="1"/>
        <v>2366.7000000000007</v>
      </c>
      <c r="J35" s="1"/>
      <c r="K35" s="1">
        <f>-IF(AND(Inputs_Summary!$B$13="Monthly",Inputs_Summary!$B$14&gt;=Cost_Schedule!A35),Inputs_Summary!$B$12,0)-IF(AND(Inputs_Summary!$B$16="Monthly",Inputs_Summary!$B$17&gt;=Cost_Schedule!A35),Inputs_Summary!$B$15,0)</f>
        <v>0</v>
      </c>
      <c r="L35" s="6">
        <f>-Loan_Amorization!B34</f>
        <v>212.13103047815048</v>
      </c>
      <c r="M35" s="1">
        <f>30*IF(Inputs_Summary!$B$9="Yes",Inputs_Summary!$B$5*Cost_Schedule!E35,IF(Cost_Schedule!E35&gt;0,Cost_Schedule!E35*Inputs_Summary!$B$5,0))</f>
        <v>-6.9</v>
      </c>
      <c r="N35" s="3">
        <f t="shared" si="2"/>
        <v>-7637.5336411104354</v>
      </c>
    </row>
    <row r="36" spans="1:14" x14ac:dyDescent="0.25">
      <c r="A36">
        <v>34</v>
      </c>
      <c r="B36" s="12"/>
      <c r="C36">
        <f>$C$12</f>
        <v>23.75</v>
      </c>
      <c r="D36">
        <f>$D$12</f>
        <v>15.258064516129032</v>
      </c>
      <c r="E36">
        <f t="shared" si="0"/>
        <v>8.491935483870968</v>
      </c>
      <c r="G36" s="1">
        <f>C36*Inputs_Summary!$B$5*30</f>
        <v>81.9375</v>
      </c>
      <c r="H36" s="3">
        <f t="shared" si="1"/>
        <v>2448.6375000000007</v>
      </c>
      <c r="J36" s="1"/>
      <c r="K36" s="1">
        <f>-IF(AND(Inputs_Summary!$B$13="Monthly",Inputs_Summary!$B$14&gt;=Cost_Schedule!A36),Inputs_Summary!$B$12,0)-IF(AND(Inputs_Summary!$B$16="Monthly",Inputs_Summary!$B$17&gt;=Cost_Schedule!A36),Inputs_Summary!$B$15,0)</f>
        <v>0</v>
      </c>
      <c r="L36" s="6">
        <f>-Loan_Amorization!B35</f>
        <v>212.13103047815048</v>
      </c>
      <c r="M36" s="1">
        <f>30*IF(Inputs_Summary!$B$9="Yes",Inputs_Summary!$B$5*Cost_Schedule!E36,IF(Cost_Schedule!E36&gt;0,Cost_Schedule!E36*Inputs_Summary!$B$5,0))</f>
        <v>29.297177419354842</v>
      </c>
      <c r="N36" s="3">
        <f t="shared" si="2"/>
        <v>-7396.1054332129297</v>
      </c>
    </row>
    <row r="37" spans="1:14" x14ac:dyDescent="0.25">
      <c r="A37">
        <v>35</v>
      </c>
      <c r="B37" s="12"/>
      <c r="C37">
        <f>$C$13</f>
        <v>24.75</v>
      </c>
      <c r="D37">
        <f>$D$13</f>
        <v>8.3166666666666664</v>
      </c>
      <c r="E37">
        <f t="shared" si="0"/>
        <v>16.433333333333334</v>
      </c>
      <c r="G37" s="1">
        <f>C37*Inputs_Summary!$B$5*30</f>
        <v>85.387500000000003</v>
      </c>
      <c r="H37" s="3">
        <f t="shared" si="1"/>
        <v>2534.0250000000005</v>
      </c>
      <c r="J37" s="1"/>
      <c r="K37" s="1">
        <f>-IF(AND(Inputs_Summary!$B$13="Monthly",Inputs_Summary!$B$14&gt;=Cost_Schedule!A37),Inputs_Summary!$B$12,0)-IF(AND(Inputs_Summary!$B$16="Monthly",Inputs_Summary!$B$17&gt;=Cost_Schedule!A37),Inputs_Summary!$B$15,0)</f>
        <v>0</v>
      </c>
      <c r="L37" s="6">
        <f>-Loan_Amorization!B36</f>
        <v>212.13103047815048</v>
      </c>
      <c r="M37" s="1">
        <f>30*IF(Inputs_Summary!$B$9="Yes",Inputs_Summary!$B$5*Cost_Schedule!E37,IF(Cost_Schedule!E37&gt;0,Cost_Schedule!E37*Inputs_Summary!$B$5,0))</f>
        <v>56.695000000000007</v>
      </c>
      <c r="N37" s="3">
        <f t="shared" si="2"/>
        <v>-7127.2794027347791</v>
      </c>
    </row>
    <row r="38" spans="1:14" x14ac:dyDescent="0.25">
      <c r="A38">
        <v>36</v>
      </c>
      <c r="B38" s="12"/>
      <c r="C38">
        <f>$C$14</f>
        <v>32</v>
      </c>
      <c r="D38">
        <f>$D$14</f>
        <v>6.169354838709677</v>
      </c>
      <c r="E38">
        <f t="shared" si="0"/>
        <v>25.830645161290324</v>
      </c>
      <c r="G38" s="1">
        <f>C38*Inputs_Summary!$B$5*30</f>
        <v>110.4</v>
      </c>
      <c r="H38" s="3">
        <f t="shared" si="1"/>
        <v>2644.4250000000006</v>
      </c>
      <c r="J38" s="1"/>
      <c r="K38" s="1">
        <f>-IF(AND(Inputs_Summary!$B$13="Monthly",Inputs_Summary!$B$14&gt;=Cost_Schedule!A38),Inputs_Summary!$B$12,0)-IF(AND(Inputs_Summary!$B$16="Monthly",Inputs_Summary!$B$17&gt;=Cost_Schedule!A38),Inputs_Summary!$B$15,0)-IF(AND(Inputs_Summary!$B$13="Annually",Inputs_Summary!$B$14&gt;=Cost_Schedule!B27),Inputs_Summary!$B$12,0)-IF(AND(Inputs_Summary!$B$16="Annually",Inputs_Summary!$B$17&gt;=Cost_Schedule!B27),Inputs_Summary!$B$15,0)</f>
        <v>-1500</v>
      </c>
      <c r="L38" s="6">
        <f>-Loan_Amorization!B37</f>
        <v>212.13103047815048</v>
      </c>
      <c r="M38" s="1">
        <f>30*IF(Inputs_Summary!$B$9="Yes",Inputs_Summary!$B$5*Cost_Schedule!E38,IF(Cost_Schedule!E38&gt;0,Cost_Schedule!E38*Inputs_Summary!$B$5,0))</f>
        <v>89.115725806451621</v>
      </c>
      <c r="N38" s="3">
        <f t="shared" si="2"/>
        <v>-8326.0326464501777</v>
      </c>
    </row>
    <row r="39" spans="1:14" x14ac:dyDescent="0.25">
      <c r="A39">
        <v>37</v>
      </c>
      <c r="B39" s="12">
        <v>4</v>
      </c>
      <c r="C39">
        <f>$C$3</f>
        <v>33.25</v>
      </c>
      <c r="D39">
        <f>$D$3</f>
        <v>8.6693548387096779</v>
      </c>
      <c r="E39">
        <f t="shared" si="0"/>
        <v>24.58064516129032</v>
      </c>
      <c r="G39" s="1">
        <f>C39*Inputs_Summary!$B$5*30</f>
        <v>114.71250000000001</v>
      </c>
      <c r="H39" s="3">
        <f t="shared" si="1"/>
        <v>2759.1375000000007</v>
      </c>
      <c r="J39" s="1"/>
      <c r="K39" s="1">
        <f>-IF(AND(Inputs_Summary!$B$13="Monthly",Inputs_Summary!$B$14&gt;=Cost_Schedule!A39),Inputs_Summary!$B$12,0)-IF(AND(Inputs_Summary!$B$16="Monthly",Inputs_Summary!$B$17&gt;=Cost_Schedule!A39),Inputs_Summary!$B$15,0)</f>
        <v>0</v>
      </c>
      <c r="L39" s="6">
        <f>-Loan_Amorization!B38</f>
        <v>212.13103047815048</v>
      </c>
      <c r="M39" s="1">
        <f>30*IF(Inputs_Summary!$B$9="Yes",Inputs_Summary!$B$5*Cost_Schedule!E39,IF(Cost_Schedule!E39&gt;0,Cost_Schedule!E39*Inputs_Summary!$B$5,0))</f>
        <v>84.803225806451607</v>
      </c>
      <c r="N39" s="3">
        <f t="shared" si="2"/>
        <v>-8029.0983901655754</v>
      </c>
    </row>
    <row r="40" spans="1:14" x14ac:dyDescent="0.25">
      <c r="A40">
        <v>38</v>
      </c>
      <c r="B40" s="12"/>
      <c r="C40">
        <f>$C$4</f>
        <v>22.5</v>
      </c>
      <c r="D40">
        <f>$D$4</f>
        <v>11.098214285714286</v>
      </c>
      <c r="E40">
        <f t="shared" si="0"/>
        <v>11.401785714285714</v>
      </c>
      <c r="G40" s="1">
        <f>C40*Inputs_Summary!$B$5*30</f>
        <v>77.625</v>
      </c>
      <c r="H40" s="3">
        <f t="shared" si="1"/>
        <v>2836.7625000000007</v>
      </c>
      <c r="J40" s="1"/>
      <c r="K40" s="1">
        <f>-IF(AND(Inputs_Summary!$B$13="Monthly",Inputs_Summary!$B$14&gt;=Cost_Schedule!A40),Inputs_Summary!$B$12,0)-IF(AND(Inputs_Summary!$B$16="Monthly",Inputs_Summary!$B$17&gt;=Cost_Schedule!A40),Inputs_Summary!$B$15,0)</f>
        <v>0</v>
      </c>
      <c r="L40" s="6">
        <f>-Loan_Amorization!B39</f>
        <v>212.13103047815048</v>
      </c>
      <c r="M40" s="1">
        <f>30*IF(Inputs_Summary!$B$9="Yes",Inputs_Summary!$B$5*Cost_Schedule!E40,IF(Cost_Schedule!E40&gt;0,Cost_Schedule!E40*Inputs_Summary!$B$5,0))</f>
        <v>39.336160714285711</v>
      </c>
      <c r="N40" s="3">
        <f t="shared" si="2"/>
        <v>-7777.6311989731394</v>
      </c>
    </row>
    <row r="41" spans="1:14" x14ac:dyDescent="0.25">
      <c r="A41">
        <v>39</v>
      </c>
      <c r="B41" s="12"/>
      <c r="C41">
        <f>$C$5</f>
        <v>19</v>
      </c>
      <c r="D41">
        <f>$D$5</f>
        <v>16.669354838709676</v>
      </c>
      <c r="E41">
        <f t="shared" si="0"/>
        <v>2.3306451612903238</v>
      </c>
      <c r="G41" s="1">
        <f>C41*Inputs_Summary!$B$5*30</f>
        <v>65.55</v>
      </c>
      <c r="H41" s="3">
        <f t="shared" si="1"/>
        <v>2902.3125000000009</v>
      </c>
      <c r="J41" s="1"/>
      <c r="K41" s="1">
        <f>-IF(AND(Inputs_Summary!$B$13="Monthly",Inputs_Summary!$B$14&gt;=Cost_Schedule!A41),Inputs_Summary!$B$12,0)-IF(AND(Inputs_Summary!$B$16="Monthly",Inputs_Summary!$B$17&gt;=Cost_Schedule!A41),Inputs_Summary!$B$15,0)</f>
        <v>0</v>
      </c>
      <c r="L41" s="6">
        <f>-Loan_Amorization!B40</f>
        <v>212.13103047815048</v>
      </c>
      <c r="M41" s="1">
        <f>30*IF(Inputs_Summary!$B$9="Yes",Inputs_Summary!$B$5*Cost_Schedule!E41,IF(Cost_Schedule!E41&gt;0,Cost_Schedule!E41*Inputs_Summary!$B$5,0))</f>
        <v>8.0407258064516167</v>
      </c>
      <c r="N41" s="3">
        <f t="shared" si="2"/>
        <v>-7557.4594426885369</v>
      </c>
    </row>
    <row r="42" spans="1:14" x14ac:dyDescent="0.25">
      <c r="A42">
        <v>40</v>
      </c>
      <c r="B42" s="12"/>
      <c r="C42">
        <f>$C$6</f>
        <v>16.5</v>
      </c>
      <c r="D42">
        <f>$D$6</f>
        <v>19.425000000000001</v>
      </c>
      <c r="E42">
        <f t="shared" si="0"/>
        <v>-2.9250000000000007</v>
      </c>
      <c r="G42" s="1">
        <f>C42*Inputs_Summary!$B$5*30</f>
        <v>56.925000000000004</v>
      </c>
      <c r="H42" s="3">
        <f t="shared" si="1"/>
        <v>2959.2375000000011</v>
      </c>
      <c r="J42" s="1"/>
      <c r="K42" s="1">
        <f>-IF(AND(Inputs_Summary!$B$13="Monthly",Inputs_Summary!$B$14&gt;=Cost_Schedule!A42),Inputs_Summary!$B$12,0)-IF(AND(Inputs_Summary!$B$16="Monthly",Inputs_Summary!$B$17&gt;=Cost_Schedule!A42),Inputs_Summary!$B$15,0)</f>
        <v>0</v>
      </c>
      <c r="L42" s="6">
        <f>-Loan_Amorization!B41</f>
        <v>212.13103047815048</v>
      </c>
      <c r="M42" s="1">
        <f>30*IF(Inputs_Summary!$B$9="Yes",Inputs_Summary!$B$5*Cost_Schedule!E42,IF(Cost_Schedule!E42&gt;0,Cost_Schedule!E42*Inputs_Summary!$B$5,0))</f>
        <v>-10.091250000000002</v>
      </c>
      <c r="N42" s="3">
        <f t="shared" si="2"/>
        <v>-7355.4196622103864</v>
      </c>
    </row>
    <row r="43" spans="1:14" x14ac:dyDescent="0.25">
      <c r="A43">
        <v>41</v>
      </c>
      <c r="B43" s="12"/>
      <c r="C43">
        <f>$C$7</f>
        <v>15.25</v>
      </c>
      <c r="D43">
        <f>$D$7</f>
        <v>23.927419354838708</v>
      </c>
      <c r="E43">
        <f t="shared" si="0"/>
        <v>-8.6774193548387082</v>
      </c>
      <c r="G43" s="1">
        <f>C43*Inputs_Summary!$B$5*30</f>
        <v>52.612500000000004</v>
      </c>
      <c r="H43" s="3">
        <f t="shared" si="1"/>
        <v>3011.8500000000013</v>
      </c>
      <c r="J43" s="1"/>
      <c r="K43" s="1">
        <f>-IF(AND(Inputs_Summary!$B$13="Monthly",Inputs_Summary!$B$14&gt;=Cost_Schedule!A43),Inputs_Summary!$B$12,0)-IF(AND(Inputs_Summary!$B$16="Monthly",Inputs_Summary!$B$17&gt;=Cost_Schedule!A43),Inputs_Summary!$B$15,0)</f>
        <v>0</v>
      </c>
      <c r="L43" s="6">
        <f>-Loan_Amorization!B42</f>
        <v>212.13103047815048</v>
      </c>
      <c r="M43" s="1">
        <f>30*IF(Inputs_Summary!$B$9="Yes",Inputs_Summary!$B$5*Cost_Schedule!E43,IF(Cost_Schedule!E43&gt;0,Cost_Schedule!E43*Inputs_Summary!$B$5,0))</f>
        <v>-29.937096774193545</v>
      </c>
      <c r="N43" s="3">
        <f t="shared" si="2"/>
        <v>-7173.2257285064297</v>
      </c>
    </row>
    <row r="44" spans="1:14" x14ac:dyDescent="0.25">
      <c r="A44">
        <v>42</v>
      </c>
      <c r="B44" s="12"/>
      <c r="C44">
        <f>$C$8</f>
        <v>16.5</v>
      </c>
      <c r="D44">
        <f>$D$8</f>
        <v>24.058333333333334</v>
      </c>
      <c r="E44">
        <f t="shared" si="0"/>
        <v>-7.5583333333333336</v>
      </c>
      <c r="G44" s="1">
        <f>C44*Inputs_Summary!$B$5*30</f>
        <v>56.925000000000004</v>
      </c>
      <c r="H44" s="3">
        <f t="shared" si="1"/>
        <v>3068.7750000000015</v>
      </c>
      <c r="J44" s="1"/>
      <c r="K44" s="1">
        <f>-IF(AND(Inputs_Summary!$B$13="Monthly",Inputs_Summary!$B$14&gt;=Cost_Schedule!A44),Inputs_Summary!$B$12,0)-IF(AND(Inputs_Summary!$B$16="Monthly",Inputs_Summary!$B$17&gt;=Cost_Schedule!A44),Inputs_Summary!$B$15,0)</f>
        <v>0</v>
      </c>
      <c r="L44" s="6">
        <f>-Loan_Amorization!B43</f>
        <v>212.13103047815048</v>
      </c>
      <c r="M44" s="1">
        <f>30*IF(Inputs_Summary!$B$9="Yes",Inputs_Summary!$B$5*Cost_Schedule!E44,IF(Cost_Schedule!E44&gt;0,Cost_Schedule!E44*Inputs_Summary!$B$5,0))</f>
        <v>-26.076250000000002</v>
      </c>
      <c r="N44" s="3">
        <f t="shared" si="2"/>
        <v>-6987.1709480282789</v>
      </c>
    </row>
    <row r="45" spans="1:14" x14ac:dyDescent="0.25">
      <c r="A45">
        <v>43</v>
      </c>
      <c r="B45" s="12"/>
      <c r="C45">
        <f>$C$9</f>
        <v>16.5</v>
      </c>
      <c r="D45">
        <f>$D$9</f>
        <v>26.39516129032258</v>
      </c>
      <c r="E45">
        <f t="shared" si="0"/>
        <v>-9.8951612903225801</v>
      </c>
      <c r="G45" s="1">
        <f>C45*Inputs_Summary!$B$5*30</f>
        <v>56.925000000000004</v>
      </c>
      <c r="H45" s="3">
        <f t="shared" si="1"/>
        <v>3125.7000000000016</v>
      </c>
      <c r="J45" s="1"/>
      <c r="K45" s="1">
        <f>-IF(AND(Inputs_Summary!$B$13="Monthly",Inputs_Summary!$B$14&gt;=Cost_Schedule!A45),Inputs_Summary!$B$12,0)-IF(AND(Inputs_Summary!$B$16="Monthly",Inputs_Summary!$B$17&gt;=Cost_Schedule!A45),Inputs_Summary!$B$15,0)</f>
        <v>0</v>
      </c>
      <c r="L45" s="6">
        <f>-Loan_Amorization!B44</f>
        <v>212.13103047815048</v>
      </c>
      <c r="M45" s="1">
        <f>30*IF(Inputs_Summary!$B$9="Yes",Inputs_Summary!$B$5*Cost_Schedule!E45,IF(Cost_Schedule!E45&gt;0,Cost_Schedule!E45*Inputs_Summary!$B$5,0))</f>
        <v>-34.138306451612905</v>
      </c>
      <c r="N45" s="3">
        <f t="shared" si="2"/>
        <v>-6809.178224001741</v>
      </c>
    </row>
    <row r="46" spans="1:14" x14ac:dyDescent="0.25">
      <c r="A46">
        <v>44</v>
      </c>
      <c r="B46" s="12"/>
      <c r="C46">
        <f>$C$10</f>
        <v>17.25</v>
      </c>
      <c r="D46">
        <f>$D$10</f>
        <v>23.35483870967742</v>
      </c>
      <c r="E46">
        <f t="shared" si="0"/>
        <v>-6.1048387096774199</v>
      </c>
      <c r="G46" s="1">
        <f>C46*Inputs_Summary!$B$5*30</f>
        <v>59.512500000000003</v>
      </c>
      <c r="H46" s="3">
        <f t="shared" si="1"/>
        <v>3185.2125000000015</v>
      </c>
      <c r="J46" s="1"/>
      <c r="K46" s="1">
        <f>-IF(AND(Inputs_Summary!$B$13="Monthly",Inputs_Summary!$B$14&gt;=Cost_Schedule!A46),Inputs_Summary!$B$12,0)-IF(AND(Inputs_Summary!$B$16="Monthly",Inputs_Summary!$B$17&gt;=Cost_Schedule!A46),Inputs_Summary!$B$15,0)</f>
        <v>0</v>
      </c>
      <c r="L46" s="6">
        <f>-Loan_Amorization!B45</f>
        <v>212.13103047815048</v>
      </c>
      <c r="M46" s="1">
        <f>30*IF(Inputs_Summary!$B$9="Yes",Inputs_Summary!$B$5*Cost_Schedule!E46,IF(Cost_Schedule!E46&gt;0,Cost_Schedule!E46*Inputs_Summary!$B$5,0))</f>
        <v>-21.061693548387098</v>
      </c>
      <c r="N46" s="3">
        <f t="shared" si="2"/>
        <v>-6618.1088870719777</v>
      </c>
    </row>
    <row r="47" spans="1:14" x14ac:dyDescent="0.25">
      <c r="A47">
        <v>45</v>
      </c>
      <c r="B47" s="12"/>
      <c r="C47">
        <f>$C$11</f>
        <v>18.25</v>
      </c>
      <c r="D47">
        <f>$D$11</f>
        <v>20.25</v>
      </c>
      <c r="E47">
        <f t="shared" si="0"/>
        <v>-2</v>
      </c>
      <c r="G47" s="1">
        <f>C47*Inputs_Summary!$B$5*30</f>
        <v>62.962499999999999</v>
      </c>
      <c r="H47" s="3">
        <f t="shared" si="1"/>
        <v>3248.1750000000015</v>
      </c>
      <c r="J47" s="1"/>
      <c r="K47" s="1">
        <f>-IF(AND(Inputs_Summary!$B$13="Monthly",Inputs_Summary!$B$14&gt;=Cost_Schedule!A47),Inputs_Summary!$B$12,0)-IF(AND(Inputs_Summary!$B$16="Monthly",Inputs_Summary!$B$17&gt;=Cost_Schedule!A47),Inputs_Summary!$B$15,0)</f>
        <v>0</v>
      </c>
      <c r="L47" s="6">
        <f>-Loan_Amorization!B46</f>
        <v>212.13103047815048</v>
      </c>
      <c r="M47" s="1">
        <f>30*IF(Inputs_Summary!$B$9="Yes",Inputs_Summary!$B$5*Cost_Schedule!E47,IF(Cost_Schedule!E47&gt;0,Cost_Schedule!E47*Inputs_Summary!$B$5,0))</f>
        <v>-6.9</v>
      </c>
      <c r="N47" s="3">
        <f t="shared" si="2"/>
        <v>-6412.8778565938273</v>
      </c>
    </row>
    <row r="48" spans="1:14" x14ac:dyDescent="0.25">
      <c r="A48">
        <v>46</v>
      </c>
      <c r="B48" s="12"/>
      <c r="C48">
        <f>$C$12</f>
        <v>23.75</v>
      </c>
      <c r="D48">
        <f>$D$12</f>
        <v>15.258064516129032</v>
      </c>
      <c r="E48">
        <f t="shared" si="0"/>
        <v>8.491935483870968</v>
      </c>
      <c r="G48" s="1">
        <f>C48*Inputs_Summary!$B$5*30</f>
        <v>81.9375</v>
      </c>
      <c r="H48" s="3">
        <f t="shared" si="1"/>
        <v>3330.1125000000015</v>
      </c>
      <c r="J48" s="1"/>
      <c r="K48" s="1">
        <f>-IF(AND(Inputs_Summary!$B$13="Monthly",Inputs_Summary!$B$14&gt;=Cost_Schedule!A48),Inputs_Summary!$B$12,0)-IF(AND(Inputs_Summary!$B$16="Monthly",Inputs_Summary!$B$17&gt;=Cost_Schedule!A48),Inputs_Summary!$B$15,0)</f>
        <v>0</v>
      </c>
      <c r="L48" s="6">
        <f>-Loan_Amorization!B47</f>
        <v>212.13103047815048</v>
      </c>
      <c r="M48" s="1">
        <f>30*IF(Inputs_Summary!$B$9="Yes",Inputs_Summary!$B$5*Cost_Schedule!E48,IF(Cost_Schedule!E48&gt;0,Cost_Schedule!E48*Inputs_Summary!$B$5,0))</f>
        <v>29.297177419354842</v>
      </c>
      <c r="N48" s="3">
        <f t="shared" si="2"/>
        <v>-6171.4496486963217</v>
      </c>
    </row>
    <row r="49" spans="1:14" x14ac:dyDescent="0.25">
      <c r="A49">
        <v>47</v>
      </c>
      <c r="B49" s="12"/>
      <c r="C49">
        <f>$C$13</f>
        <v>24.75</v>
      </c>
      <c r="D49">
        <f>$D$13</f>
        <v>8.3166666666666664</v>
      </c>
      <c r="E49">
        <f t="shared" si="0"/>
        <v>16.433333333333334</v>
      </c>
      <c r="G49" s="1">
        <f>C49*Inputs_Summary!$B$5*30</f>
        <v>85.387500000000003</v>
      </c>
      <c r="H49" s="3">
        <f t="shared" si="1"/>
        <v>3415.5000000000014</v>
      </c>
      <c r="J49" s="1"/>
      <c r="K49" s="1">
        <f>-IF(AND(Inputs_Summary!$B$13="Monthly",Inputs_Summary!$B$14&gt;=Cost_Schedule!A49),Inputs_Summary!$B$12,0)-IF(AND(Inputs_Summary!$B$16="Monthly",Inputs_Summary!$B$17&gt;=Cost_Schedule!A49),Inputs_Summary!$B$15,0)</f>
        <v>0</v>
      </c>
      <c r="L49" s="6">
        <f>-Loan_Amorization!B48</f>
        <v>212.13103047815048</v>
      </c>
      <c r="M49" s="1">
        <f>30*IF(Inputs_Summary!$B$9="Yes",Inputs_Summary!$B$5*Cost_Schedule!E49,IF(Cost_Schedule!E49&gt;0,Cost_Schedule!E49*Inputs_Summary!$B$5,0))</f>
        <v>56.695000000000007</v>
      </c>
      <c r="N49" s="3">
        <f t="shared" si="2"/>
        <v>-5902.623618218171</v>
      </c>
    </row>
    <row r="50" spans="1:14" x14ac:dyDescent="0.25">
      <c r="A50">
        <v>48</v>
      </c>
      <c r="B50" s="12"/>
      <c r="C50">
        <f>$C$14</f>
        <v>32</v>
      </c>
      <c r="D50">
        <f>$D$14</f>
        <v>6.169354838709677</v>
      </c>
      <c r="E50">
        <f t="shared" si="0"/>
        <v>25.830645161290324</v>
      </c>
      <c r="G50" s="1">
        <f>C50*Inputs_Summary!$B$5*30</f>
        <v>110.4</v>
      </c>
      <c r="H50" s="3">
        <f t="shared" si="1"/>
        <v>3525.9000000000015</v>
      </c>
      <c r="J50" s="1"/>
      <c r="K50" s="1">
        <f>-IF(AND(Inputs_Summary!$B$13="Monthly",Inputs_Summary!$B$14&gt;=Cost_Schedule!A50),Inputs_Summary!$B$12,0)-IF(AND(Inputs_Summary!$B$16="Monthly",Inputs_Summary!$B$17&gt;=Cost_Schedule!A50),Inputs_Summary!$B$15,0)-IF(AND(Inputs_Summary!$B$13="Annually",Inputs_Summary!$B$14&gt;=Cost_Schedule!B39),Inputs_Summary!$B$12,0)-IF(AND(Inputs_Summary!$B$16="Annually",Inputs_Summary!$B$17&gt;=Cost_Schedule!B39),Inputs_Summary!$B$15,0)</f>
        <v>-1500</v>
      </c>
      <c r="L50" s="6">
        <f>-Loan_Amorization!B49</f>
        <v>212.13103047815048</v>
      </c>
      <c r="M50" s="1">
        <f>30*IF(Inputs_Summary!$B$9="Yes",Inputs_Summary!$B$5*Cost_Schedule!E50,IF(Cost_Schedule!E50&gt;0,Cost_Schedule!E50*Inputs_Summary!$B$5,0))</f>
        <v>89.115725806451621</v>
      </c>
      <c r="N50" s="3">
        <f t="shared" si="2"/>
        <v>-7101.3768619335688</v>
      </c>
    </row>
    <row r="51" spans="1:14" x14ac:dyDescent="0.25">
      <c r="A51">
        <v>49</v>
      </c>
      <c r="B51" s="12">
        <v>5</v>
      </c>
      <c r="C51">
        <f>$C$3</f>
        <v>33.25</v>
      </c>
      <c r="D51">
        <f>$D$3</f>
        <v>8.6693548387096779</v>
      </c>
      <c r="E51">
        <f t="shared" si="0"/>
        <v>24.58064516129032</v>
      </c>
      <c r="G51" s="1">
        <f>C51*Inputs_Summary!$B$5*30</f>
        <v>114.71250000000001</v>
      </c>
      <c r="H51" s="3">
        <f t="shared" si="1"/>
        <v>3640.6125000000015</v>
      </c>
      <c r="J51" s="1"/>
      <c r="K51" s="1">
        <f>-IF(AND(Inputs_Summary!$B$13="Monthly",Inputs_Summary!$B$14&gt;=Cost_Schedule!A51),Inputs_Summary!$B$12,0)-IF(AND(Inputs_Summary!$B$16="Monthly",Inputs_Summary!$B$17&gt;=Cost_Schedule!A51),Inputs_Summary!$B$15,0)</f>
        <v>0</v>
      </c>
      <c r="L51" s="6">
        <f>-Loan_Amorization!B50</f>
        <v>212.13103047815048</v>
      </c>
      <c r="M51" s="1">
        <f>30*IF(Inputs_Summary!$B$9="Yes",Inputs_Summary!$B$5*Cost_Schedule!E51,IF(Cost_Schedule!E51&gt;0,Cost_Schedule!E51*Inputs_Summary!$B$5,0))</f>
        <v>84.803225806451607</v>
      </c>
      <c r="N51" s="3">
        <f t="shared" si="2"/>
        <v>-6804.4426056489665</v>
      </c>
    </row>
    <row r="52" spans="1:14" x14ac:dyDescent="0.25">
      <c r="A52">
        <v>50</v>
      </c>
      <c r="B52" s="12"/>
      <c r="C52">
        <f>$C$4</f>
        <v>22.5</v>
      </c>
      <c r="D52">
        <f>$D$4</f>
        <v>11.098214285714286</v>
      </c>
      <c r="E52">
        <f t="shared" si="0"/>
        <v>11.401785714285714</v>
      </c>
      <c r="G52" s="1">
        <f>C52*Inputs_Summary!$B$5*30</f>
        <v>77.625</v>
      </c>
      <c r="H52" s="3">
        <f t="shared" si="1"/>
        <v>3718.2375000000015</v>
      </c>
      <c r="J52" s="1"/>
      <c r="K52" s="1">
        <f>-IF(AND(Inputs_Summary!$B$13="Monthly",Inputs_Summary!$B$14&gt;=Cost_Schedule!A52),Inputs_Summary!$B$12,0)-IF(AND(Inputs_Summary!$B$16="Monthly",Inputs_Summary!$B$17&gt;=Cost_Schedule!A52),Inputs_Summary!$B$15,0)</f>
        <v>0</v>
      </c>
      <c r="L52" s="6">
        <f>-Loan_Amorization!B51</f>
        <v>212.13103047815048</v>
      </c>
      <c r="M52" s="1">
        <f>30*IF(Inputs_Summary!$B$9="Yes",Inputs_Summary!$B$5*Cost_Schedule!E52,IF(Cost_Schedule!E52&gt;0,Cost_Schedule!E52*Inputs_Summary!$B$5,0))</f>
        <v>39.336160714285711</v>
      </c>
      <c r="N52" s="3">
        <f t="shared" si="2"/>
        <v>-6552.9754144565304</v>
      </c>
    </row>
    <row r="53" spans="1:14" x14ac:dyDescent="0.25">
      <c r="A53">
        <v>51</v>
      </c>
      <c r="B53" s="12"/>
      <c r="C53">
        <f>$C$5</f>
        <v>19</v>
      </c>
      <c r="D53">
        <f>$D$5</f>
        <v>16.669354838709676</v>
      </c>
      <c r="E53">
        <f t="shared" si="0"/>
        <v>2.3306451612903238</v>
      </c>
      <c r="G53" s="1">
        <f>C53*Inputs_Summary!$B$5*30</f>
        <v>65.55</v>
      </c>
      <c r="H53" s="3">
        <f t="shared" si="1"/>
        <v>3783.7875000000017</v>
      </c>
      <c r="J53" s="1"/>
      <c r="K53" s="1">
        <f>-IF(AND(Inputs_Summary!$B$13="Monthly",Inputs_Summary!$B$14&gt;=Cost_Schedule!A53),Inputs_Summary!$B$12,0)-IF(AND(Inputs_Summary!$B$16="Monthly",Inputs_Summary!$B$17&gt;=Cost_Schedule!A53),Inputs_Summary!$B$15,0)</f>
        <v>0</v>
      </c>
      <c r="L53" s="6">
        <f>-Loan_Amorization!B52</f>
        <v>212.13103047815048</v>
      </c>
      <c r="M53" s="1">
        <f>30*IF(Inputs_Summary!$B$9="Yes",Inputs_Summary!$B$5*Cost_Schedule!E53,IF(Cost_Schedule!E53&gt;0,Cost_Schedule!E53*Inputs_Summary!$B$5,0))</f>
        <v>8.0407258064516167</v>
      </c>
      <c r="N53" s="3">
        <f t="shared" si="2"/>
        <v>-6332.803658171928</v>
      </c>
    </row>
    <row r="54" spans="1:14" x14ac:dyDescent="0.25">
      <c r="A54">
        <v>52</v>
      </c>
      <c r="B54" s="12"/>
      <c r="C54">
        <f>$C$6</f>
        <v>16.5</v>
      </c>
      <c r="D54">
        <f>$D$6</f>
        <v>19.425000000000001</v>
      </c>
      <c r="E54">
        <f t="shared" si="0"/>
        <v>-2.9250000000000007</v>
      </c>
      <c r="G54" s="1">
        <f>C54*Inputs_Summary!$B$5*30</f>
        <v>56.925000000000004</v>
      </c>
      <c r="H54" s="3">
        <f t="shared" si="1"/>
        <v>3840.7125000000019</v>
      </c>
      <c r="J54" s="1"/>
      <c r="K54" s="1">
        <f>-IF(AND(Inputs_Summary!$B$13="Monthly",Inputs_Summary!$B$14&gt;=Cost_Schedule!A54),Inputs_Summary!$B$12,0)-IF(AND(Inputs_Summary!$B$16="Monthly",Inputs_Summary!$B$17&gt;=Cost_Schedule!A54),Inputs_Summary!$B$15,0)</f>
        <v>0</v>
      </c>
      <c r="L54" s="6">
        <f>-Loan_Amorization!B53</f>
        <v>212.13103047815048</v>
      </c>
      <c r="M54" s="1">
        <f>30*IF(Inputs_Summary!$B$9="Yes",Inputs_Summary!$B$5*Cost_Schedule!E54,IF(Cost_Schedule!E54&gt;0,Cost_Schedule!E54*Inputs_Summary!$B$5,0))</f>
        <v>-10.091250000000002</v>
      </c>
      <c r="N54" s="3">
        <f t="shared" si="2"/>
        <v>-6130.7638776937774</v>
      </c>
    </row>
    <row r="55" spans="1:14" x14ac:dyDescent="0.25">
      <c r="A55">
        <v>53</v>
      </c>
      <c r="B55" s="12"/>
      <c r="C55">
        <f>$C$7</f>
        <v>15.25</v>
      </c>
      <c r="D55">
        <f>$D$7</f>
        <v>23.927419354838708</v>
      </c>
      <c r="E55">
        <f t="shared" si="0"/>
        <v>-8.6774193548387082</v>
      </c>
      <c r="G55" s="1">
        <f>C55*Inputs_Summary!$B$5*30</f>
        <v>52.612500000000004</v>
      </c>
      <c r="H55" s="3">
        <f t="shared" si="1"/>
        <v>3893.3250000000021</v>
      </c>
      <c r="J55" s="1"/>
      <c r="K55" s="1">
        <f>-IF(AND(Inputs_Summary!$B$13="Monthly",Inputs_Summary!$B$14&gt;=Cost_Schedule!A55),Inputs_Summary!$B$12,0)-IF(AND(Inputs_Summary!$B$16="Monthly",Inputs_Summary!$B$17&gt;=Cost_Schedule!A55),Inputs_Summary!$B$15,0)</f>
        <v>0</v>
      </c>
      <c r="L55" s="6">
        <f>-Loan_Amorization!B54</f>
        <v>212.13103047815048</v>
      </c>
      <c r="M55" s="1">
        <f>30*IF(Inputs_Summary!$B$9="Yes",Inputs_Summary!$B$5*Cost_Schedule!E55,IF(Cost_Schedule!E55&gt;0,Cost_Schedule!E55*Inputs_Summary!$B$5,0))</f>
        <v>-29.937096774193545</v>
      </c>
      <c r="N55" s="3">
        <f t="shared" si="2"/>
        <v>-5948.5699439898208</v>
      </c>
    </row>
    <row r="56" spans="1:14" x14ac:dyDescent="0.25">
      <c r="A56">
        <v>54</v>
      </c>
      <c r="B56" s="12"/>
      <c r="C56">
        <f>$C$8</f>
        <v>16.5</v>
      </c>
      <c r="D56">
        <f>$D$8</f>
        <v>24.058333333333334</v>
      </c>
      <c r="E56">
        <f t="shared" si="0"/>
        <v>-7.5583333333333336</v>
      </c>
      <c r="G56" s="1">
        <f>C56*Inputs_Summary!$B$5*30</f>
        <v>56.925000000000004</v>
      </c>
      <c r="H56" s="3">
        <f t="shared" si="1"/>
        <v>3950.2500000000023</v>
      </c>
      <c r="J56" s="1"/>
      <c r="K56" s="1">
        <f>-IF(AND(Inputs_Summary!$B$13="Monthly",Inputs_Summary!$B$14&gt;=Cost_Schedule!A56),Inputs_Summary!$B$12,0)-IF(AND(Inputs_Summary!$B$16="Monthly",Inputs_Summary!$B$17&gt;=Cost_Schedule!A56),Inputs_Summary!$B$15,0)</f>
        <v>0</v>
      </c>
      <c r="L56" s="6">
        <f>-Loan_Amorization!B55</f>
        <v>212.13103047815048</v>
      </c>
      <c r="M56" s="1">
        <f>30*IF(Inputs_Summary!$B$9="Yes",Inputs_Summary!$B$5*Cost_Schedule!E56,IF(Cost_Schedule!E56&gt;0,Cost_Schedule!E56*Inputs_Summary!$B$5,0))</f>
        <v>-26.076250000000002</v>
      </c>
      <c r="N56" s="3">
        <f t="shared" si="2"/>
        <v>-5762.5151635116699</v>
      </c>
    </row>
    <row r="57" spans="1:14" x14ac:dyDescent="0.25">
      <c r="A57">
        <v>55</v>
      </c>
      <c r="B57" s="12"/>
      <c r="C57">
        <f>$C$9</f>
        <v>16.5</v>
      </c>
      <c r="D57">
        <f>$D$9</f>
        <v>26.39516129032258</v>
      </c>
      <c r="E57">
        <f t="shared" si="0"/>
        <v>-9.8951612903225801</v>
      </c>
      <c r="G57" s="1">
        <f>C57*Inputs_Summary!$B$5*30</f>
        <v>56.925000000000004</v>
      </c>
      <c r="H57" s="3">
        <f t="shared" si="1"/>
        <v>4007.1750000000025</v>
      </c>
      <c r="J57" s="1"/>
      <c r="K57" s="1">
        <f>-IF(AND(Inputs_Summary!$B$13="Monthly",Inputs_Summary!$B$14&gt;=Cost_Schedule!A57),Inputs_Summary!$B$12,0)-IF(AND(Inputs_Summary!$B$16="Monthly",Inputs_Summary!$B$17&gt;=Cost_Schedule!A57),Inputs_Summary!$B$15,0)</f>
        <v>0</v>
      </c>
      <c r="L57" s="6">
        <f>-Loan_Amorization!B56</f>
        <v>212.13103047815048</v>
      </c>
      <c r="M57" s="1">
        <f>30*IF(Inputs_Summary!$B$9="Yes",Inputs_Summary!$B$5*Cost_Schedule!E57,IF(Cost_Schedule!E57&gt;0,Cost_Schedule!E57*Inputs_Summary!$B$5,0))</f>
        <v>-34.138306451612905</v>
      </c>
      <c r="N57" s="3">
        <f t="shared" si="2"/>
        <v>-5584.5224394851321</v>
      </c>
    </row>
    <row r="58" spans="1:14" x14ac:dyDescent="0.25">
      <c r="A58">
        <v>56</v>
      </c>
      <c r="B58" s="12"/>
      <c r="C58">
        <f>$C$10</f>
        <v>17.25</v>
      </c>
      <c r="D58">
        <f>$D$10</f>
        <v>23.35483870967742</v>
      </c>
      <c r="E58">
        <f t="shared" si="0"/>
        <v>-6.1048387096774199</v>
      </c>
      <c r="G58" s="1">
        <f>C58*Inputs_Summary!$B$5*30</f>
        <v>59.512500000000003</v>
      </c>
      <c r="H58" s="3">
        <f t="shared" si="1"/>
        <v>4066.6875000000023</v>
      </c>
      <c r="J58" s="1"/>
      <c r="K58" s="1">
        <f>-IF(AND(Inputs_Summary!$B$13="Monthly",Inputs_Summary!$B$14&gt;=Cost_Schedule!A58),Inputs_Summary!$B$12,0)-IF(AND(Inputs_Summary!$B$16="Monthly",Inputs_Summary!$B$17&gt;=Cost_Schedule!A58),Inputs_Summary!$B$15,0)</f>
        <v>0</v>
      </c>
      <c r="L58" s="6">
        <f>-Loan_Amorization!B57</f>
        <v>212.13103047815048</v>
      </c>
      <c r="M58" s="1">
        <f>30*IF(Inputs_Summary!$B$9="Yes",Inputs_Summary!$B$5*Cost_Schedule!E58,IF(Cost_Schedule!E58&gt;0,Cost_Schedule!E58*Inputs_Summary!$B$5,0))</f>
        <v>-21.061693548387098</v>
      </c>
      <c r="N58" s="3">
        <f t="shared" si="2"/>
        <v>-5393.4531025553688</v>
      </c>
    </row>
    <row r="59" spans="1:14" x14ac:dyDescent="0.25">
      <c r="A59">
        <v>57</v>
      </c>
      <c r="B59" s="12"/>
      <c r="C59">
        <f>$C$11</f>
        <v>18.25</v>
      </c>
      <c r="D59">
        <f>$D$11</f>
        <v>20.25</v>
      </c>
      <c r="E59">
        <f t="shared" si="0"/>
        <v>-2</v>
      </c>
      <c r="G59" s="1">
        <f>C59*Inputs_Summary!$B$5*30</f>
        <v>62.962499999999999</v>
      </c>
      <c r="H59" s="3">
        <f t="shared" si="1"/>
        <v>4129.6500000000024</v>
      </c>
      <c r="J59" s="1"/>
      <c r="K59" s="1">
        <f>-IF(AND(Inputs_Summary!$B$13="Monthly",Inputs_Summary!$B$14&gt;=Cost_Schedule!A59),Inputs_Summary!$B$12,0)-IF(AND(Inputs_Summary!$B$16="Monthly",Inputs_Summary!$B$17&gt;=Cost_Schedule!A59),Inputs_Summary!$B$15,0)</f>
        <v>0</v>
      </c>
      <c r="L59" s="6">
        <f>-Loan_Amorization!B58</f>
        <v>212.13103047815048</v>
      </c>
      <c r="M59" s="1">
        <f>30*IF(Inputs_Summary!$B$9="Yes",Inputs_Summary!$B$5*Cost_Schedule!E59,IF(Cost_Schedule!E59&gt;0,Cost_Schedule!E59*Inputs_Summary!$B$5,0))</f>
        <v>-6.9</v>
      </c>
      <c r="N59" s="3">
        <f t="shared" si="2"/>
        <v>-5188.2220720772184</v>
      </c>
    </row>
    <row r="60" spans="1:14" x14ac:dyDescent="0.25">
      <c r="A60">
        <v>58</v>
      </c>
      <c r="B60" s="12"/>
      <c r="C60">
        <f>$C$12</f>
        <v>23.75</v>
      </c>
      <c r="D60">
        <f>$D$12</f>
        <v>15.258064516129032</v>
      </c>
      <c r="E60">
        <f t="shared" si="0"/>
        <v>8.491935483870968</v>
      </c>
      <c r="G60" s="1">
        <f>C60*Inputs_Summary!$B$5*30</f>
        <v>81.9375</v>
      </c>
      <c r="H60" s="3">
        <f t="shared" si="1"/>
        <v>4211.5875000000024</v>
      </c>
      <c r="J60" s="1"/>
      <c r="K60" s="1">
        <f>-IF(AND(Inputs_Summary!$B$13="Monthly",Inputs_Summary!$B$14&gt;=Cost_Schedule!A60),Inputs_Summary!$B$12,0)-IF(AND(Inputs_Summary!$B$16="Monthly",Inputs_Summary!$B$17&gt;=Cost_Schedule!A60),Inputs_Summary!$B$15,0)</f>
        <v>0</v>
      </c>
      <c r="L60" s="6">
        <f>-Loan_Amorization!B59</f>
        <v>212.13103047815048</v>
      </c>
      <c r="M60" s="1">
        <f>30*IF(Inputs_Summary!$B$9="Yes",Inputs_Summary!$B$5*Cost_Schedule!E60,IF(Cost_Schedule!E60&gt;0,Cost_Schedule!E60*Inputs_Summary!$B$5,0))</f>
        <v>29.297177419354842</v>
      </c>
      <c r="N60" s="3">
        <f t="shared" si="2"/>
        <v>-4946.7938641797127</v>
      </c>
    </row>
    <row r="61" spans="1:14" x14ac:dyDescent="0.25">
      <c r="A61">
        <v>59</v>
      </c>
      <c r="B61" s="12"/>
      <c r="C61">
        <f>$C$13</f>
        <v>24.75</v>
      </c>
      <c r="D61">
        <f>$D$13</f>
        <v>8.3166666666666664</v>
      </c>
      <c r="E61">
        <f t="shared" si="0"/>
        <v>16.433333333333334</v>
      </c>
      <c r="G61" s="1">
        <f>C61*Inputs_Summary!$B$5*30</f>
        <v>85.387500000000003</v>
      </c>
      <c r="H61" s="3">
        <f t="shared" si="1"/>
        <v>4296.9750000000022</v>
      </c>
      <c r="J61" s="1"/>
      <c r="K61" s="1">
        <f>-IF(AND(Inputs_Summary!$B$13="Monthly",Inputs_Summary!$B$14&gt;=Cost_Schedule!A61),Inputs_Summary!$B$12,0)-IF(AND(Inputs_Summary!$B$16="Monthly",Inputs_Summary!$B$17&gt;=Cost_Schedule!A61),Inputs_Summary!$B$15,0)</f>
        <v>0</v>
      </c>
      <c r="L61" s="6">
        <f>-Loan_Amorization!B60</f>
        <v>212.13103047815048</v>
      </c>
      <c r="M61" s="1">
        <f>30*IF(Inputs_Summary!$B$9="Yes",Inputs_Summary!$B$5*Cost_Schedule!E61,IF(Cost_Schedule!E61&gt;0,Cost_Schedule!E61*Inputs_Summary!$B$5,0))</f>
        <v>56.695000000000007</v>
      </c>
      <c r="N61" s="3">
        <f t="shared" si="2"/>
        <v>-4677.9678337015621</v>
      </c>
    </row>
    <row r="62" spans="1:14" x14ac:dyDescent="0.25">
      <c r="A62">
        <v>60</v>
      </c>
      <c r="B62" s="12"/>
      <c r="C62">
        <f>$C$14</f>
        <v>32</v>
      </c>
      <c r="D62">
        <f>$D$14</f>
        <v>6.169354838709677</v>
      </c>
      <c r="E62">
        <f t="shared" si="0"/>
        <v>25.830645161290324</v>
      </c>
      <c r="G62" s="1">
        <f>C62*Inputs_Summary!$B$5*30</f>
        <v>110.4</v>
      </c>
      <c r="H62" s="3">
        <f t="shared" si="1"/>
        <v>4407.3750000000018</v>
      </c>
      <c r="J62" s="1"/>
      <c r="K62" s="1">
        <f>-IF(AND(Inputs_Summary!$B$13="Monthly",Inputs_Summary!$B$14&gt;=Cost_Schedule!A62),Inputs_Summary!$B$12,0)-IF(AND(Inputs_Summary!$B$16="Monthly",Inputs_Summary!$B$17&gt;=Cost_Schedule!A62),Inputs_Summary!$B$15,0)-IF(AND(Inputs_Summary!$B$13="Annually",Inputs_Summary!$B$14&gt;=Cost_Schedule!B51),Inputs_Summary!$B$12,0)-IF(AND(Inputs_Summary!$B$16="Annually",Inputs_Summary!$B$17&gt;=Cost_Schedule!B51),Inputs_Summary!$B$15,0)</f>
        <v>0</v>
      </c>
      <c r="L62" s="6">
        <f>-Loan_Amorization!B61</f>
        <v>212.13103047815048</v>
      </c>
      <c r="M62" s="1">
        <f>30*IF(Inputs_Summary!$B$9="Yes",Inputs_Summary!$B$5*Cost_Schedule!E62,IF(Cost_Schedule!E62&gt;0,Cost_Schedule!E62*Inputs_Summary!$B$5,0))</f>
        <v>89.115725806451621</v>
      </c>
      <c r="N62" s="3">
        <f t="shared" si="2"/>
        <v>-4376.7210774169598</v>
      </c>
    </row>
    <row r="63" spans="1:14" x14ac:dyDescent="0.25">
      <c r="A63">
        <v>61</v>
      </c>
      <c r="B63" s="12">
        <v>6</v>
      </c>
      <c r="C63">
        <f>$C$3</f>
        <v>33.25</v>
      </c>
      <c r="D63">
        <f>$D$3</f>
        <v>8.6693548387096779</v>
      </c>
      <c r="E63">
        <f t="shared" si="0"/>
        <v>24.58064516129032</v>
      </c>
      <c r="G63" s="1">
        <f>C63*Inputs_Summary!$B$5*30</f>
        <v>114.71250000000001</v>
      </c>
      <c r="H63" s="3">
        <f t="shared" si="1"/>
        <v>4522.0875000000015</v>
      </c>
      <c r="J63" s="1"/>
      <c r="K63" s="1">
        <f>-IF(AND(Inputs_Summary!$B$13="Monthly",Inputs_Summary!$B$14&gt;=Cost_Schedule!A63),Inputs_Summary!$B$12,0)-IF(AND(Inputs_Summary!$B$16="Monthly",Inputs_Summary!$B$17&gt;=Cost_Schedule!A63),Inputs_Summary!$B$15,0)</f>
        <v>0</v>
      </c>
      <c r="L63" s="6">
        <f>-Loan_Amorization!B62</f>
        <v>212.13103047815048</v>
      </c>
      <c r="M63" s="1">
        <f>30*IF(Inputs_Summary!$B$9="Yes",Inputs_Summary!$B$5*Cost_Schedule!E63,IF(Cost_Schedule!E63&gt;0,Cost_Schedule!E63*Inputs_Summary!$B$5,0))</f>
        <v>84.803225806451607</v>
      </c>
      <c r="N63" s="3">
        <f t="shared" si="2"/>
        <v>-4079.7868211323575</v>
      </c>
    </row>
    <row r="64" spans="1:14" x14ac:dyDescent="0.25">
      <c r="A64">
        <v>62</v>
      </c>
      <c r="B64" s="12"/>
      <c r="C64">
        <f>$C$4</f>
        <v>22.5</v>
      </c>
      <c r="D64">
        <f>$D$4</f>
        <v>11.098214285714286</v>
      </c>
      <c r="E64">
        <f t="shared" si="0"/>
        <v>11.401785714285714</v>
      </c>
      <c r="G64" s="1">
        <f>C64*Inputs_Summary!$B$5*30</f>
        <v>77.625</v>
      </c>
      <c r="H64" s="3">
        <f t="shared" si="1"/>
        <v>4599.7125000000015</v>
      </c>
      <c r="J64" s="1"/>
      <c r="K64" s="1">
        <f>-IF(AND(Inputs_Summary!$B$13="Monthly",Inputs_Summary!$B$14&gt;=Cost_Schedule!A64),Inputs_Summary!$B$12,0)-IF(AND(Inputs_Summary!$B$16="Monthly",Inputs_Summary!$B$17&gt;=Cost_Schedule!A64),Inputs_Summary!$B$15,0)</f>
        <v>0</v>
      </c>
      <c r="L64" s="6">
        <f>-Loan_Amorization!B63</f>
        <v>212.13103047815048</v>
      </c>
      <c r="M64" s="1">
        <f>30*IF(Inputs_Summary!$B$9="Yes",Inputs_Summary!$B$5*Cost_Schedule!E64,IF(Cost_Schedule!E64&gt;0,Cost_Schedule!E64*Inputs_Summary!$B$5,0))</f>
        <v>39.336160714285711</v>
      </c>
      <c r="N64" s="3">
        <f t="shared" si="2"/>
        <v>-3828.3196299399215</v>
      </c>
    </row>
    <row r="65" spans="1:14" x14ac:dyDescent="0.25">
      <c r="A65">
        <v>63</v>
      </c>
      <c r="B65" s="12"/>
      <c r="C65">
        <f>$C$5</f>
        <v>19</v>
      </c>
      <c r="D65">
        <f>$D$5</f>
        <v>16.669354838709676</v>
      </c>
      <c r="E65">
        <f t="shared" si="0"/>
        <v>2.3306451612903238</v>
      </c>
      <c r="G65" s="1">
        <f>C65*Inputs_Summary!$B$5*30</f>
        <v>65.55</v>
      </c>
      <c r="H65" s="3">
        <f t="shared" si="1"/>
        <v>4665.2625000000016</v>
      </c>
      <c r="J65" s="1"/>
      <c r="K65" s="1">
        <f>-IF(AND(Inputs_Summary!$B$13="Monthly",Inputs_Summary!$B$14&gt;=Cost_Schedule!A65),Inputs_Summary!$B$12,0)-IF(AND(Inputs_Summary!$B$16="Monthly",Inputs_Summary!$B$17&gt;=Cost_Schedule!A65),Inputs_Summary!$B$15,0)</f>
        <v>0</v>
      </c>
      <c r="L65" s="6">
        <f>-Loan_Amorization!B64</f>
        <v>212.13103047815048</v>
      </c>
      <c r="M65" s="1">
        <f>30*IF(Inputs_Summary!$B$9="Yes",Inputs_Summary!$B$5*Cost_Schedule!E65,IF(Cost_Schedule!E65&gt;0,Cost_Schedule!E65*Inputs_Summary!$B$5,0))</f>
        <v>8.0407258064516167</v>
      </c>
      <c r="N65" s="3">
        <f t="shared" si="2"/>
        <v>-3608.1478736553195</v>
      </c>
    </row>
    <row r="66" spans="1:14" x14ac:dyDescent="0.25">
      <c r="A66">
        <v>64</v>
      </c>
      <c r="B66" s="12"/>
      <c r="C66">
        <f>$C$6</f>
        <v>16.5</v>
      </c>
      <c r="D66">
        <f>$D$6</f>
        <v>19.425000000000001</v>
      </c>
      <c r="E66">
        <f t="shared" si="0"/>
        <v>-2.9250000000000007</v>
      </c>
      <c r="G66" s="1">
        <f>C66*Inputs_Summary!$B$5*30</f>
        <v>56.925000000000004</v>
      </c>
      <c r="H66" s="3">
        <f t="shared" si="1"/>
        <v>4722.1875000000018</v>
      </c>
      <c r="J66" s="1"/>
      <c r="K66" s="1">
        <f>-IF(AND(Inputs_Summary!$B$13="Monthly",Inputs_Summary!$B$14&gt;=Cost_Schedule!A66),Inputs_Summary!$B$12,0)-IF(AND(Inputs_Summary!$B$16="Monthly",Inputs_Summary!$B$17&gt;=Cost_Schedule!A66),Inputs_Summary!$B$15,0)</f>
        <v>0</v>
      </c>
      <c r="L66" s="6">
        <f>-Loan_Amorization!B65</f>
        <v>212.13103047815048</v>
      </c>
      <c r="M66" s="1">
        <f>30*IF(Inputs_Summary!$B$9="Yes",Inputs_Summary!$B$5*Cost_Schedule!E66,IF(Cost_Schedule!E66&gt;0,Cost_Schedule!E66*Inputs_Summary!$B$5,0))</f>
        <v>-10.091250000000002</v>
      </c>
      <c r="N66" s="3">
        <f t="shared" si="2"/>
        <v>-3406.1080931771689</v>
      </c>
    </row>
    <row r="67" spans="1:14" x14ac:dyDescent="0.25">
      <c r="A67">
        <v>65</v>
      </c>
      <c r="B67" s="12"/>
      <c r="C67">
        <f>$C$7</f>
        <v>15.25</v>
      </c>
      <c r="D67">
        <f>$D$7</f>
        <v>23.927419354838708</v>
      </c>
      <c r="E67">
        <f t="shared" si="0"/>
        <v>-8.6774193548387082</v>
      </c>
      <c r="G67" s="1">
        <f>C67*Inputs_Summary!$B$5*30</f>
        <v>52.612500000000004</v>
      </c>
      <c r="H67" s="3">
        <f t="shared" si="1"/>
        <v>4774.800000000002</v>
      </c>
      <c r="J67" s="1"/>
      <c r="K67" s="1">
        <f>-IF(AND(Inputs_Summary!$B$13="Monthly",Inputs_Summary!$B$14&gt;=Cost_Schedule!A67),Inputs_Summary!$B$12,0)-IF(AND(Inputs_Summary!$B$16="Monthly",Inputs_Summary!$B$17&gt;=Cost_Schedule!A67),Inputs_Summary!$B$15,0)</f>
        <v>0</v>
      </c>
      <c r="L67" s="6">
        <f>-Loan_Amorization!B66</f>
        <v>212.13103047815048</v>
      </c>
      <c r="M67" s="1">
        <f>30*IF(Inputs_Summary!$B$9="Yes",Inputs_Summary!$B$5*Cost_Schedule!E67,IF(Cost_Schedule!E67&gt;0,Cost_Schedule!E67*Inputs_Summary!$B$5,0))</f>
        <v>-29.937096774193545</v>
      </c>
      <c r="N67" s="3">
        <f t="shared" si="2"/>
        <v>-3223.9141594732118</v>
      </c>
    </row>
    <row r="68" spans="1:14" x14ac:dyDescent="0.25">
      <c r="A68">
        <v>66</v>
      </c>
      <c r="B68" s="12"/>
      <c r="C68">
        <f>$C$8</f>
        <v>16.5</v>
      </c>
      <c r="D68">
        <f>$D$8</f>
        <v>24.058333333333334</v>
      </c>
      <c r="E68">
        <f t="shared" ref="E68:E131" si="3">C68-D68</f>
        <v>-7.5583333333333336</v>
      </c>
      <c r="G68" s="1">
        <f>C68*Inputs_Summary!$B$5*30</f>
        <v>56.925000000000004</v>
      </c>
      <c r="H68" s="3">
        <f t="shared" si="1"/>
        <v>4831.7250000000022</v>
      </c>
      <c r="J68" s="1"/>
      <c r="K68" s="1">
        <f>-IF(AND(Inputs_Summary!$B$13="Monthly",Inputs_Summary!$B$14&gt;=Cost_Schedule!A68),Inputs_Summary!$B$12,0)-IF(AND(Inputs_Summary!$B$16="Monthly",Inputs_Summary!$B$17&gt;=Cost_Schedule!A68),Inputs_Summary!$B$15,0)</f>
        <v>0</v>
      </c>
      <c r="L68" s="6">
        <f>-Loan_Amorization!B67</f>
        <v>212.13103047815048</v>
      </c>
      <c r="M68" s="1">
        <f>30*IF(Inputs_Summary!$B$9="Yes",Inputs_Summary!$B$5*Cost_Schedule!E68,IF(Cost_Schedule!E68&gt;0,Cost_Schedule!E68*Inputs_Summary!$B$5,0))</f>
        <v>-26.076250000000002</v>
      </c>
      <c r="N68" s="3">
        <f t="shared" si="2"/>
        <v>-3037.8593789950614</v>
      </c>
    </row>
    <row r="69" spans="1:14" x14ac:dyDescent="0.25">
      <c r="A69">
        <v>67</v>
      </c>
      <c r="B69" s="12"/>
      <c r="C69">
        <f>$C$9</f>
        <v>16.5</v>
      </c>
      <c r="D69">
        <f>$D$9</f>
        <v>26.39516129032258</v>
      </c>
      <c r="E69">
        <f t="shared" si="3"/>
        <v>-9.8951612903225801</v>
      </c>
      <c r="G69" s="1">
        <f>C69*Inputs_Summary!$B$5*30</f>
        <v>56.925000000000004</v>
      </c>
      <c r="H69" s="3">
        <f t="shared" ref="H69:H132" si="4">G69+H68</f>
        <v>4888.6500000000024</v>
      </c>
      <c r="J69" s="1"/>
      <c r="K69" s="1">
        <f>-IF(AND(Inputs_Summary!$B$13="Monthly",Inputs_Summary!$B$14&gt;=Cost_Schedule!A69),Inputs_Summary!$B$12,0)-IF(AND(Inputs_Summary!$B$16="Monthly",Inputs_Summary!$B$17&gt;=Cost_Schedule!A69),Inputs_Summary!$B$15,0)</f>
        <v>0</v>
      </c>
      <c r="L69" s="6">
        <f>-Loan_Amorization!B68</f>
        <v>212.13103047815048</v>
      </c>
      <c r="M69" s="1">
        <f>30*IF(Inputs_Summary!$B$9="Yes",Inputs_Summary!$B$5*Cost_Schedule!E69,IF(Cost_Schedule!E69&gt;0,Cost_Schedule!E69*Inputs_Summary!$B$5,0))</f>
        <v>-34.138306451612905</v>
      </c>
      <c r="N69" s="3">
        <f t="shared" ref="N69:N132" si="5">N68+SUM(J69:M69)</f>
        <v>-2859.866654968524</v>
      </c>
    </row>
    <row r="70" spans="1:14" x14ac:dyDescent="0.25">
      <c r="A70">
        <v>68</v>
      </c>
      <c r="B70" s="12"/>
      <c r="C70">
        <f>$C$10</f>
        <v>17.25</v>
      </c>
      <c r="D70">
        <f>$D$10</f>
        <v>23.35483870967742</v>
      </c>
      <c r="E70">
        <f t="shared" si="3"/>
        <v>-6.1048387096774199</v>
      </c>
      <c r="G70" s="1">
        <f>C70*Inputs_Summary!$B$5*30</f>
        <v>59.512500000000003</v>
      </c>
      <c r="H70" s="3">
        <f t="shared" si="4"/>
        <v>4948.1625000000022</v>
      </c>
      <c r="J70" s="1"/>
      <c r="K70" s="1">
        <f>-IF(AND(Inputs_Summary!$B$13="Monthly",Inputs_Summary!$B$14&gt;=Cost_Schedule!A70),Inputs_Summary!$B$12,0)-IF(AND(Inputs_Summary!$B$16="Monthly",Inputs_Summary!$B$17&gt;=Cost_Schedule!A70),Inputs_Summary!$B$15,0)</f>
        <v>0</v>
      </c>
      <c r="L70" s="6">
        <f>-Loan_Amorization!B69</f>
        <v>212.13103047815048</v>
      </c>
      <c r="M70" s="1">
        <f>30*IF(Inputs_Summary!$B$9="Yes",Inputs_Summary!$B$5*Cost_Schedule!E70,IF(Cost_Schedule!E70&gt;0,Cost_Schedule!E70*Inputs_Summary!$B$5,0))</f>
        <v>-21.061693548387098</v>
      </c>
      <c r="N70" s="3">
        <f t="shared" si="5"/>
        <v>-2668.7973180387607</v>
      </c>
    </row>
    <row r="71" spans="1:14" x14ac:dyDescent="0.25">
      <c r="A71">
        <v>69</v>
      </c>
      <c r="B71" s="12"/>
      <c r="C71">
        <f>$C$11</f>
        <v>18.25</v>
      </c>
      <c r="D71">
        <f>$D$11</f>
        <v>20.25</v>
      </c>
      <c r="E71">
        <f t="shared" si="3"/>
        <v>-2</v>
      </c>
      <c r="G71" s="1">
        <f>C71*Inputs_Summary!$B$5*30</f>
        <v>62.962499999999999</v>
      </c>
      <c r="H71" s="3">
        <f t="shared" si="4"/>
        <v>5011.1250000000018</v>
      </c>
      <c r="J71" s="1"/>
      <c r="K71" s="1">
        <f>-IF(AND(Inputs_Summary!$B$13="Monthly",Inputs_Summary!$B$14&gt;=Cost_Schedule!A71),Inputs_Summary!$B$12,0)-IF(AND(Inputs_Summary!$B$16="Monthly",Inputs_Summary!$B$17&gt;=Cost_Schedule!A71),Inputs_Summary!$B$15,0)</f>
        <v>0</v>
      </c>
      <c r="L71" s="6">
        <f>-Loan_Amorization!B70</f>
        <v>212.13103047815048</v>
      </c>
      <c r="M71" s="1">
        <f>30*IF(Inputs_Summary!$B$9="Yes",Inputs_Summary!$B$5*Cost_Schedule!E71,IF(Cost_Schedule!E71&gt;0,Cost_Schedule!E71*Inputs_Summary!$B$5,0))</f>
        <v>-6.9</v>
      </c>
      <c r="N71" s="3">
        <f t="shared" si="5"/>
        <v>-2463.5662875606104</v>
      </c>
    </row>
    <row r="72" spans="1:14" x14ac:dyDescent="0.25">
      <c r="A72">
        <v>70</v>
      </c>
      <c r="B72" s="12"/>
      <c r="C72">
        <f>$C$12</f>
        <v>23.75</v>
      </c>
      <c r="D72">
        <f>$D$12</f>
        <v>15.258064516129032</v>
      </c>
      <c r="E72">
        <f t="shared" si="3"/>
        <v>8.491935483870968</v>
      </c>
      <c r="G72" s="1">
        <f>C72*Inputs_Summary!$B$5*30</f>
        <v>81.9375</v>
      </c>
      <c r="H72" s="3">
        <f t="shared" si="4"/>
        <v>5093.0625000000018</v>
      </c>
      <c r="J72" s="1"/>
      <c r="K72" s="1">
        <f>-IF(AND(Inputs_Summary!$B$13="Monthly",Inputs_Summary!$B$14&gt;=Cost_Schedule!A72),Inputs_Summary!$B$12,0)-IF(AND(Inputs_Summary!$B$16="Monthly",Inputs_Summary!$B$17&gt;=Cost_Schedule!A72),Inputs_Summary!$B$15,0)</f>
        <v>0</v>
      </c>
      <c r="L72" s="6">
        <f>-Loan_Amorization!B71</f>
        <v>212.13103047815048</v>
      </c>
      <c r="M72" s="1">
        <f>30*IF(Inputs_Summary!$B$9="Yes",Inputs_Summary!$B$5*Cost_Schedule!E72,IF(Cost_Schedule!E72&gt;0,Cost_Schedule!E72*Inputs_Summary!$B$5,0))</f>
        <v>29.297177419354842</v>
      </c>
      <c r="N72" s="3">
        <f t="shared" si="5"/>
        <v>-2222.1380796631051</v>
      </c>
    </row>
    <row r="73" spans="1:14" x14ac:dyDescent="0.25">
      <c r="A73">
        <v>71</v>
      </c>
      <c r="B73" s="12"/>
      <c r="C73">
        <f>$C$13</f>
        <v>24.75</v>
      </c>
      <c r="D73">
        <f>$D$13</f>
        <v>8.3166666666666664</v>
      </c>
      <c r="E73">
        <f t="shared" si="3"/>
        <v>16.433333333333334</v>
      </c>
      <c r="G73" s="1">
        <f>C73*Inputs_Summary!$B$5*30</f>
        <v>85.387500000000003</v>
      </c>
      <c r="H73" s="3">
        <f t="shared" si="4"/>
        <v>5178.4500000000016</v>
      </c>
      <c r="J73" s="1"/>
      <c r="K73" s="1">
        <f>-IF(AND(Inputs_Summary!$B$13="Monthly",Inputs_Summary!$B$14&gt;=Cost_Schedule!A73),Inputs_Summary!$B$12,0)-IF(AND(Inputs_Summary!$B$16="Monthly",Inputs_Summary!$B$17&gt;=Cost_Schedule!A73),Inputs_Summary!$B$15,0)</f>
        <v>0</v>
      </c>
      <c r="L73" s="6">
        <f>-Loan_Amorization!B72</f>
        <v>212.13103047815048</v>
      </c>
      <c r="M73" s="1">
        <f>30*IF(Inputs_Summary!$B$9="Yes",Inputs_Summary!$B$5*Cost_Schedule!E73,IF(Cost_Schedule!E73&gt;0,Cost_Schedule!E73*Inputs_Summary!$B$5,0))</f>
        <v>56.695000000000007</v>
      </c>
      <c r="N73" s="3">
        <f t="shared" si="5"/>
        <v>-1953.3120491849547</v>
      </c>
    </row>
    <row r="74" spans="1:14" x14ac:dyDescent="0.25">
      <c r="A74">
        <v>72</v>
      </c>
      <c r="B74" s="12"/>
      <c r="C74">
        <f>$C$14</f>
        <v>32</v>
      </c>
      <c r="D74">
        <f>$D$14</f>
        <v>6.169354838709677</v>
      </c>
      <c r="E74">
        <f t="shared" si="3"/>
        <v>25.830645161290324</v>
      </c>
      <c r="G74" s="1">
        <f>C74*Inputs_Summary!$B$5*30</f>
        <v>110.4</v>
      </c>
      <c r="H74" s="3">
        <f t="shared" si="4"/>
        <v>5288.8500000000013</v>
      </c>
      <c r="J74" s="1"/>
      <c r="K74" s="1">
        <f>-IF(AND(Inputs_Summary!$B$13="Monthly",Inputs_Summary!$B$14&gt;=Cost_Schedule!A74),Inputs_Summary!$B$12,0)-IF(AND(Inputs_Summary!$B$16="Monthly",Inputs_Summary!$B$17&gt;=Cost_Schedule!A74),Inputs_Summary!$B$15,0)-IF(AND(Inputs_Summary!$B$13="Annually",Inputs_Summary!$B$14&gt;=Cost_Schedule!B63),Inputs_Summary!$B$12,0)-IF(AND(Inputs_Summary!$B$16="Annually",Inputs_Summary!$B$17&gt;=Cost_Schedule!B63),Inputs_Summary!$B$15,0)</f>
        <v>0</v>
      </c>
      <c r="L74" s="6">
        <f>-Loan_Amorization!B73</f>
        <v>212.13103047815048</v>
      </c>
      <c r="M74" s="1">
        <f>30*IF(Inputs_Summary!$B$9="Yes",Inputs_Summary!$B$5*Cost_Schedule!E74,IF(Cost_Schedule!E74&gt;0,Cost_Schedule!E74*Inputs_Summary!$B$5,0))</f>
        <v>89.115725806451621</v>
      </c>
      <c r="N74" s="3">
        <f t="shared" si="5"/>
        <v>-1652.0652929003527</v>
      </c>
    </row>
    <row r="75" spans="1:14" x14ac:dyDescent="0.25">
      <c r="A75">
        <v>73</v>
      </c>
      <c r="B75" s="12">
        <v>7</v>
      </c>
      <c r="C75">
        <f>$C$3</f>
        <v>33.25</v>
      </c>
      <c r="D75">
        <f>$D$3</f>
        <v>8.6693548387096779</v>
      </c>
      <c r="E75">
        <f t="shared" si="3"/>
        <v>24.58064516129032</v>
      </c>
      <c r="G75" s="1">
        <f>C75*Inputs_Summary!$B$5*30</f>
        <v>114.71250000000001</v>
      </c>
      <c r="H75" s="3">
        <f t="shared" si="4"/>
        <v>5403.5625000000009</v>
      </c>
      <c r="J75" s="1"/>
      <c r="K75" s="1">
        <f>-IF(AND(Inputs_Summary!$B$13="Monthly",Inputs_Summary!$B$14&gt;=Cost_Schedule!A75),Inputs_Summary!$B$12,0)-IF(AND(Inputs_Summary!$B$16="Monthly",Inputs_Summary!$B$17&gt;=Cost_Schedule!A75),Inputs_Summary!$B$15,0)</f>
        <v>0</v>
      </c>
      <c r="L75" s="6">
        <f>-Loan_Amorization!B74</f>
        <v>212.13103047815048</v>
      </c>
      <c r="M75" s="1">
        <f>30*IF(Inputs_Summary!$B$9="Yes",Inputs_Summary!$B$5*Cost_Schedule!E75,IF(Cost_Schedule!E75&gt;0,Cost_Schedule!E75*Inputs_Summary!$B$5,0))</f>
        <v>84.803225806451607</v>
      </c>
      <c r="N75" s="3">
        <f t="shared" si="5"/>
        <v>-1355.1310366157506</v>
      </c>
    </row>
    <row r="76" spans="1:14" x14ac:dyDescent="0.25">
      <c r="A76">
        <v>74</v>
      </c>
      <c r="B76" s="12"/>
      <c r="C76">
        <f>$C$4</f>
        <v>22.5</v>
      </c>
      <c r="D76">
        <f>$D$4</f>
        <v>11.098214285714286</v>
      </c>
      <c r="E76">
        <f t="shared" si="3"/>
        <v>11.401785714285714</v>
      </c>
      <c r="G76" s="1">
        <f>C76*Inputs_Summary!$B$5*30</f>
        <v>77.625</v>
      </c>
      <c r="H76" s="3">
        <f t="shared" si="4"/>
        <v>5481.1875000000009</v>
      </c>
      <c r="J76" s="1"/>
      <c r="K76" s="1">
        <f>-IF(AND(Inputs_Summary!$B$13="Monthly",Inputs_Summary!$B$14&gt;=Cost_Schedule!A76),Inputs_Summary!$B$12,0)-IF(AND(Inputs_Summary!$B$16="Monthly",Inputs_Summary!$B$17&gt;=Cost_Schedule!A76),Inputs_Summary!$B$15,0)</f>
        <v>0</v>
      </c>
      <c r="L76" s="6">
        <f>-Loan_Amorization!B75</f>
        <v>212.13103047815048</v>
      </c>
      <c r="M76" s="1">
        <f>30*IF(Inputs_Summary!$B$9="Yes",Inputs_Summary!$B$5*Cost_Schedule!E76,IF(Cost_Schedule!E76&gt;0,Cost_Schedule!E76*Inputs_Summary!$B$5,0))</f>
        <v>39.336160714285711</v>
      </c>
      <c r="N76" s="3">
        <f t="shared" si="5"/>
        <v>-1103.6638454233143</v>
      </c>
    </row>
    <row r="77" spans="1:14" x14ac:dyDescent="0.25">
      <c r="A77">
        <v>75</v>
      </c>
      <c r="B77" s="12"/>
      <c r="C77">
        <f>$C$5</f>
        <v>19</v>
      </c>
      <c r="D77">
        <f>$D$5</f>
        <v>16.669354838709676</v>
      </c>
      <c r="E77">
        <f t="shared" si="3"/>
        <v>2.3306451612903238</v>
      </c>
      <c r="G77" s="1">
        <f>C77*Inputs_Summary!$B$5*30</f>
        <v>65.55</v>
      </c>
      <c r="H77" s="3">
        <f t="shared" si="4"/>
        <v>5546.7375000000011</v>
      </c>
      <c r="J77" s="1"/>
      <c r="K77" s="1">
        <f>-IF(AND(Inputs_Summary!$B$13="Monthly",Inputs_Summary!$B$14&gt;=Cost_Schedule!A77),Inputs_Summary!$B$12,0)-IF(AND(Inputs_Summary!$B$16="Monthly",Inputs_Summary!$B$17&gt;=Cost_Schedule!A77),Inputs_Summary!$B$15,0)</f>
        <v>0</v>
      </c>
      <c r="L77" s="6">
        <f>-Loan_Amorization!B76</f>
        <v>212.13103047815048</v>
      </c>
      <c r="M77" s="1">
        <f>30*IF(Inputs_Summary!$B$9="Yes",Inputs_Summary!$B$5*Cost_Schedule!E77,IF(Cost_Schedule!E77&gt;0,Cost_Schedule!E77*Inputs_Summary!$B$5,0))</f>
        <v>8.0407258064516167</v>
      </c>
      <c r="N77" s="3">
        <f t="shared" si="5"/>
        <v>-883.49208913871223</v>
      </c>
    </row>
    <row r="78" spans="1:14" x14ac:dyDescent="0.25">
      <c r="A78">
        <v>76</v>
      </c>
      <c r="B78" s="12"/>
      <c r="C78">
        <f>$C$6</f>
        <v>16.5</v>
      </c>
      <c r="D78">
        <f>$D$6</f>
        <v>19.425000000000001</v>
      </c>
      <c r="E78">
        <f t="shared" si="3"/>
        <v>-2.9250000000000007</v>
      </c>
      <c r="G78" s="1">
        <f>C78*Inputs_Summary!$B$5*30</f>
        <v>56.925000000000004</v>
      </c>
      <c r="H78" s="3">
        <f t="shared" si="4"/>
        <v>5603.6625000000013</v>
      </c>
      <c r="J78" s="1"/>
      <c r="K78" s="1">
        <f>-IF(AND(Inputs_Summary!$B$13="Monthly",Inputs_Summary!$B$14&gt;=Cost_Schedule!A78),Inputs_Summary!$B$12,0)-IF(AND(Inputs_Summary!$B$16="Monthly",Inputs_Summary!$B$17&gt;=Cost_Schedule!A78),Inputs_Summary!$B$15,0)</f>
        <v>0</v>
      </c>
      <c r="L78" s="6">
        <f>-Loan_Amorization!B77</f>
        <v>212.13103047815048</v>
      </c>
      <c r="M78" s="1">
        <f>30*IF(Inputs_Summary!$B$9="Yes",Inputs_Summary!$B$5*Cost_Schedule!E78,IF(Cost_Schedule!E78&gt;0,Cost_Schedule!E78*Inputs_Summary!$B$5,0))</f>
        <v>-10.091250000000002</v>
      </c>
      <c r="N78" s="3">
        <f t="shared" si="5"/>
        <v>-681.45230866056181</v>
      </c>
    </row>
    <row r="79" spans="1:14" x14ac:dyDescent="0.25">
      <c r="A79">
        <v>77</v>
      </c>
      <c r="B79" s="12"/>
      <c r="C79">
        <f>$C$7</f>
        <v>15.25</v>
      </c>
      <c r="D79">
        <f>$D$7</f>
        <v>23.927419354838708</v>
      </c>
      <c r="E79">
        <f t="shared" si="3"/>
        <v>-8.6774193548387082</v>
      </c>
      <c r="G79" s="1">
        <f>C79*Inputs_Summary!$B$5*30</f>
        <v>52.612500000000004</v>
      </c>
      <c r="H79" s="3">
        <f t="shared" si="4"/>
        <v>5656.2750000000015</v>
      </c>
      <c r="J79" s="1"/>
      <c r="K79" s="1">
        <f>-IF(AND(Inputs_Summary!$B$13="Monthly",Inputs_Summary!$B$14&gt;=Cost_Schedule!A79),Inputs_Summary!$B$12,0)-IF(AND(Inputs_Summary!$B$16="Monthly",Inputs_Summary!$B$17&gt;=Cost_Schedule!A79),Inputs_Summary!$B$15,0)</f>
        <v>0</v>
      </c>
      <c r="L79" s="6">
        <f>-Loan_Amorization!B78</f>
        <v>212.13103047815048</v>
      </c>
      <c r="M79" s="1">
        <f>30*IF(Inputs_Summary!$B$9="Yes",Inputs_Summary!$B$5*Cost_Schedule!E79,IF(Cost_Schedule!E79&gt;0,Cost_Schedule!E79*Inputs_Summary!$B$5,0))</f>
        <v>-29.937096774193545</v>
      </c>
      <c r="N79" s="3">
        <f t="shared" si="5"/>
        <v>-499.25837495660488</v>
      </c>
    </row>
    <row r="80" spans="1:14" x14ac:dyDescent="0.25">
      <c r="A80">
        <v>78</v>
      </c>
      <c r="B80" s="12"/>
      <c r="C80">
        <f>$C$8</f>
        <v>16.5</v>
      </c>
      <c r="D80">
        <f>$D$8</f>
        <v>24.058333333333334</v>
      </c>
      <c r="E80">
        <f t="shared" si="3"/>
        <v>-7.5583333333333336</v>
      </c>
      <c r="G80" s="1">
        <f>C80*Inputs_Summary!$B$5*30</f>
        <v>56.925000000000004</v>
      </c>
      <c r="H80" s="3">
        <f t="shared" si="4"/>
        <v>5713.2000000000016</v>
      </c>
      <c r="J80" s="1"/>
      <c r="K80" s="1">
        <f>-IF(AND(Inputs_Summary!$B$13="Monthly",Inputs_Summary!$B$14&gt;=Cost_Schedule!A80),Inputs_Summary!$B$12,0)-IF(AND(Inputs_Summary!$B$16="Monthly",Inputs_Summary!$B$17&gt;=Cost_Schedule!A80),Inputs_Summary!$B$15,0)</f>
        <v>0</v>
      </c>
      <c r="L80" s="6">
        <f>-Loan_Amorization!B79</f>
        <v>212.13103047815048</v>
      </c>
      <c r="M80" s="1">
        <f>30*IF(Inputs_Summary!$B$9="Yes",Inputs_Summary!$B$5*Cost_Schedule!E80,IF(Cost_Schedule!E80&gt;0,Cost_Schedule!E80*Inputs_Summary!$B$5,0))</f>
        <v>-26.076250000000002</v>
      </c>
      <c r="N80" s="3">
        <f t="shared" si="5"/>
        <v>-313.20359447845442</v>
      </c>
    </row>
    <row r="81" spans="1:14" x14ac:dyDescent="0.25">
      <c r="A81">
        <v>79</v>
      </c>
      <c r="B81" s="12"/>
      <c r="C81">
        <f>$C$9</f>
        <v>16.5</v>
      </c>
      <c r="D81">
        <f>$D$9</f>
        <v>26.39516129032258</v>
      </c>
      <c r="E81">
        <f t="shared" si="3"/>
        <v>-9.8951612903225801</v>
      </c>
      <c r="G81" s="1">
        <f>C81*Inputs_Summary!$B$5*30</f>
        <v>56.925000000000004</v>
      </c>
      <c r="H81" s="3">
        <f t="shared" si="4"/>
        <v>5770.1250000000018</v>
      </c>
      <c r="J81" s="1"/>
      <c r="K81" s="1">
        <f>-IF(AND(Inputs_Summary!$B$13="Monthly",Inputs_Summary!$B$14&gt;=Cost_Schedule!A81),Inputs_Summary!$B$12,0)-IF(AND(Inputs_Summary!$B$16="Monthly",Inputs_Summary!$B$17&gt;=Cost_Schedule!A81),Inputs_Summary!$B$15,0)</f>
        <v>0</v>
      </c>
      <c r="L81" s="6">
        <f>-Loan_Amorization!B80</f>
        <v>212.13103047815048</v>
      </c>
      <c r="M81" s="1">
        <f>30*IF(Inputs_Summary!$B$9="Yes",Inputs_Summary!$B$5*Cost_Schedule!E81,IF(Cost_Schedule!E81&gt;0,Cost_Schedule!E81*Inputs_Summary!$B$5,0))</f>
        <v>-34.138306451612905</v>
      </c>
      <c r="N81" s="3">
        <f t="shared" si="5"/>
        <v>-135.21087045191683</v>
      </c>
    </row>
    <row r="82" spans="1:14" x14ac:dyDescent="0.25">
      <c r="A82">
        <v>80</v>
      </c>
      <c r="B82" s="12"/>
      <c r="C82">
        <f>$C$10</f>
        <v>17.25</v>
      </c>
      <c r="D82">
        <f>$D$10</f>
        <v>23.35483870967742</v>
      </c>
      <c r="E82">
        <f t="shared" si="3"/>
        <v>-6.1048387096774199</v>
      </c>
      <c r="G82" s="1">
        <f>C82*Inputs_Summary!$B$5*30</f>
        <v>59.512500000000003</v>
      </c>
      <c r="H82" s="3">
        <f t="shared" si="4"/>
        <v>5829.6375000000016</v>
      </c>
      <c r="J82" s="1"/>
      <c r="K82" s="1">
        <f>-IF(AND(Inputs_Summary!$B$13="Monthly",Inputs_Summary!$B$14&gt;=Cost_Schedule!A82),Inputs_Summary!$B$12,0)-IF(AND(Inputs_Summary!$B$16="Monthly",Inputs_Summary!$B$17&gt;=Cost_Schedule!A82),Inputs_Summary!$B$15,0)</f>
        <v>0</v>
      </c>
      <c r="L82" s="6">
        <f>-Loan_Amorization!B81</f>
        <v>212.13103047815048</v>
      </c>
      <c r="M82" s="1">
        <f>30*IF(Inputs_Summary!$B$9="Yes",Inputs_Summary!$B$5*Cost_Schedule!E82,IF(Cost_Schedule!E82&gt;0,Cost_Schedule!E82*Inputs_Summary!$B$5,0))</f>
        <v>-21.061693548387098</v>
      </c>
      <c r="N82" s="3">
        <f t="shared" si="5"/>
        <v>55.858466477846548</v>
      </c>
    </row>
    <row r="83" spans="1:14" x14ac:dyDescent="0.25">
      <c r="A83">
        <v>81</v>
      </c>
      <c r="B83" s="12"/>
      <c r="C83">
        <f>$C$11</f>
        <v>18.25</v>
      </c>
      <c r="D83">
        <f>$D$11</f>
        <v>20.25</v>
      </c>
      <c r="E83">
        <f t="shared" si="3"/>
        <v>-2</v>
      </c>
      <c r="G83" s="1">
        <f>C83*Inputs_Summary!$B$5*30</f>
        <v>62.962499999999999</v>
      </c>
      <c r="H83" s="3">
        <f t="shared" si="4"/>
        <v>5892.6000000000013</v>
      </c>
      <c r="J83" s="1"/>
      <c r="K83" s="1">
        <f>-IF(AND(Inputs_Summary!$B$13="Monthly",Inputs_Summary!$B$14&gt;=Cost_Schedule!A83),Inputs_Summary!$B$12,0)-IF(AND(Inputs_Summary!$B$16="Monthly",Inputs_Summary!$B$17&gt;=Cost_Schedule!A83),Inputs_Summary!$B$15,0)</f>
        <v>0</v>
      </c>
      <c r="L83" s="6">
        <f>-Loan_Amorization!B82</f>
        <v>212.13103047815048</v>
      </c>
      <c r="M83" s="1">
        <f>30*IF(Inputs_Summary!$B$9="Yes",Inputs_Summary!$B$5*Cost_Schedule!E83,IF(Cost_Schedule!E83&gt;0,Cost_Schedule!E83*Inputs_Summary!$B$5,0))</f>
        <v>-6.9</v>
      </c>
      <c r="N83" s="3">
        <f t="shared" si="5"/>
        <v>261.08949695599699</v>
      </c>
    </row>
    <row r="84" spans="1:14" x14ac:dyDescent="0.25">
      <c r="A84">
        <v>82</v>
      </c>
      <c r="B84" s="12"/>
      <c r="C84">
        <f>$C$12</f>
        <v>23.75</v>
      </c>
      <c r="D84">
        <f>$D$12</f>
        <v>15.258064516129032</v>
      </c>
      <c r="E84">
        <f t="shared" si="3"/>
        <v>8.491935483870968</v>
      </c>
      <c r="G84" s="1">
        <f>C84*Inputs_Summary!$B$5*30</f>
        <v>81.9375</v>
      </c>
      <c r="H84" s="3">
        <f t="shared" si="4"/>
        <v>5974.5375000000013</v>
      </c>
      <c r="J84" s="1"/>
      <c r="K84" s="1">
        <f>-IF(AND(Inputs_Summary!$B$13="Monthly",Inputs_Summary!$B$14&gt;=Cost_Schedule!A84),Inputs_Summary!$B$12,0)-IF(AND(Inputs_Summary!$B$16="Monthly",Inputs_Summary!$B$17&gt;=Cost_Schedule!A84),Inputs_Summary!$B$15,0)</f>
        <v>0</v>
      </c>
      <c r="L84" s="6">
        <f>-Loan_Amorization!B83</f>
        <v>212.13103047815048</v>
      </c>
      <c r="M84" s="1">
        <f>30*IF(Inputs_Summary!$B$9="Yes",Inputs_Summary!$B$5*Cost_Schedule!E84,IF(Cost_Schedule!E84&gt;0,Cost_Schedule!E84*Inputs_Summary!$B$5,0))</f>
        <v>29.297177419354842</v>
      </c>
      <c r="N84" s="3">
        <f t="shared" si="5"/>
        <v>502.51770485350232</v>
      </c>
    </row>
    <row r="85" spans="1:14" x14ac:dyDescent="0.25">
      <c r="A85">
        <v>83</v>
      </c>
      <c r="B85" s="12"/>
      <c r="C85">
        <f>$C$13</f>
        <v>24.75</v>
      </c>
      <c r="D85">
        <f>$D$13</f>
        <v>8.3166666666666664</v>
      </c>
      <c r="E85">
        <f t="shared" si="3"/>
        <v>16.433333333333334</v>
      </c>
      <c r="G85" s="1">
        <f>C85*Inputs_Summary!$B$5*30</f>
        <v>85.387500000000003</v>
      </c>
      <c r="H85" s="3">
        <f t="shared" si="4"/>
        <v>6059.9250000000011</v>
      </c>
      <c r="J85" s="1"/>
      <c r="K85" s="1">
        <f>-IF(AND(Inputs_Summary!$B$13="Monthly",Inputs_Summary!$B$14&gt;=Cost_Schedule!A85),Inputs_Summary!$B$12,0)-IF(AND(Inputs_Summary!$B$16="Monthly",Inputs_Summary!$B$17&gt;=Cost_Schedule!A85),Inputs_Summary!$B$15,0)</f>
        <v>0</v>
      </c>
      <c r="L85" s="6">
        <f>-Loan_Amorization!B84</f>
        <v>212.13103047815048</v>
      </c>
      <c r="M85" s="1">
        <f>30*IF(Inputs_Summary!$B$9="Yes",Inputs_Summary!$B$5*Cost_Schedule!E85,IF(Cost_Schedule!E85&gt;0,Cost_Schedule!E85*Inputs_Summary!$B$5,0))</f>
        <v>56.695000000000007</v>
      </c>
      <c r="N85" s="3">
        <f t="shared" si="5"/>
        <v>771.34373533165285</v>
      </c>
    </row>
    <row r="86" spans="1:14" x14ac:dyDescent="0.25">
      <c r="A86">
        <v>84</v>
      </c>
      <c r="B86" s="12"/>
      <c r="C86">
        <f>$C$14</f>
        <v>32</v>
      </c>
      <c r="D86">
        <f>$D$14</f>
        <v>6.169354838709677</v>
      </c>
      <c r="E86">
        <f t="shared" si="3"/>
        <v>25.830645161290324</v>
      </c>
      <c r="G86" s="1">
        <f>C86*Inputs_Summary!$B$5*30</f>
        <v>110.4</v>
      </c>
      <c r="H86" s="3">
        <f t="shared" si="4"/>
        <v>6170.3250000000007</v>
      </c>
      <c r="J86" s="1"/>
      <c r="K86" s="1">
        <f>-IF(AND(Inputs_Summary!$B$13="Monthly",Inputs_Summary!$B$14&gt;=Cost_Schedule!A86),Inputs_Summary!$B$12,0)-IF(AND(Inputs_Summary!$B$16="Monthly",Inputs_Summary!$B$17&gt;=Cost_Schedule!A86),Inputs_Summary!$B$15,0)-IF(AND(Inputs_Summary!$B$13="Annually",Inputs_Summary!$B$14&gt;=Cost_Schedule!B75),Inputs_Summary!$B$12,0)-IF(AND(Inputs_Summary!$B$16="Annually",Inputs_Summary!$B$17&gt;=Cost_Schedule!B75),Inputs_Summary!$B$15,0)</f>
        <v>0</v>
      </c>
      <c r="L86" s="6">
        <f>-Loan_Amorization!B85</f>
        <v>212.13103047815048</v>
      </c>
      <c r="M86" s="1">
        <f>30*IF(Inputs_Summary!$B$9="Yes",Inputs_Summary!$B$5*Cost_Schedule!E86,IF(Cost_Schedule!E86&gt;0,Cost_Schedule!E86*Inputs_Summary!$B$5,0))</f>
        <v>89.115725806451621</v>
      </c>
      <c r="N86" s="3">
        <f t="shared" si="5"/>
        <v>1072.5904916162549</v>
      </c>
    </row>
    <row r="87" spans="1:14" x14ac:dyDescent="0.25">
      <c r="A87">
        <v>85</v>
      </c>
      <c r="B87" s="12">
        <v>8</v>
      </c>
      <c r="C87">
        <f>$C$3</f>
        <v>33.25</v>
      </c>
      <c r="D87">
        <f>$D$3</f>
        <v>8.6693548387096779</v>
      </c>
      <c r="E87">
        <f t="shared" si="3"/>
        <v>24.58064516129032</v>
      </c>
      <c r="G87" s="1">
        <f>C87*Inputs_Summary!$B$5*30</f>
        <v>114.71250000000001</v>
      </c>
      <c r="H87" s="3">
        <f t="shared" si="4"/>
        <v>6285.0375000000004</v>
      </c>
      <c r="J87" s="1"/>
      <c r="K87" s="1">
        <f>-IF(AND(Inputs_Summary!$B$13="Monthly",Inputs_Summary!$B$14&gt;=Cost_Schedule!A87),Inputs_Summary!$B$12,0)-IF(AND(Inputs_Summary!$B$16="Monthly",Inputs_Summary!$B$17&gt;=Cost_Schedule!A87),Inputs_Summary!$B$15,0)</f>
        <v>0</v>
      </c>
      <c r="L87" s="6">
        <f>-Loan_Amorization!B86</f>
        <v>212.13103047815048</v>
      </c>
      <c r="M87" s="1">
        <f>30*IF(Inputs_Summary!$B$9="Yes",Inputs_Summary!$B$5*Cost_Schedule!E87,IF(Cost_Schedule!E87&gt;0,Cost_Schedule!E87*Inputs_Summary!$B$5,0))</f>
        <v>84.803225806451607</v>
      </c>
      <c r="N87" s="3">
        <f t="shared" si="5"/>
        <v>1369.5247479008569</v>
      </c>
    </row>
    <row r="88" spans="1:14" x14ac:dyDescent="0.25">
      <c r="A88">
        <v>86</v>
      </c>
      <c r="B88" s="12"/>
      <c r="C88">
        <f>$C$4</f>
        <v>22.5</v>
      </c>
      <c r="D88">
        <f>$D$4</f>
        <v>11.098214285714286</v>
      </c>
      <c r="E88">
        <f t="shared" si="3"/>
        <v>11.401785714285714</v>
      </c>
      <c r="G88" s="1">
        <f>C88*Inputs_Summary!$B$5*30</f>
        <v>77.625</v>
      </c>
      <c r="H88" s="3">
        <f t="shared" si="4"/>
        <v>6362.6625000000004</v>
      </c>
      <c r="J88" s="1"/>
      <c r="K88" s="1">
        <f>-IF(AND(Inputs_Summary!$B$13="Monthly",Inputs_Summary!$B$14&gt;=Cost_Schedule!A88),Inputs_Summary!$B$12,0)-IF(AND(Inputs_Summary!$B$16="Monthly",Inputs_Summary!$B$17&gt;=Cost_Schedule!A88),Inputs_Summary!$B$15,0)</f>
        <v>0</v>
      </c>
      <c r="L88" s="6">
        <f>-Loan_Amorization!B87</f>
        <v>212.13103047815048</v>
      </c>
      <c r="M88" s="1">
        <f>30*IF(Inputs_Summary!$B$9="Yes",Inputs_Summary!$B$5*Cost_Schedule!E88,IF(Cost_Schedule!E88&gt;0,Cost_Schedule!E88*Inputs_Summary!$B$5,0))</f>
        <v>39.336160714285711</v>
      </c>
      <c r="N88" s="3">
        <f t="shared" si="5"/>
        <v>1620.9919390932932</v>
      </c>
    </row>
    <row r="89" spans="1:14" x14ac:dyDescent="0.25">
      <c r="A89">
        <v>87</v>
      </c>
      <c r="B89" s="12"/>
      <c r="C89">
        <f>$C$5</f>
        <v>19</v>
      </c>
      <c r="D89">
        <f>$D$5</f>
        <v>16.669354838709676</v>
      </c>
      <c r="E89">
        <f t="shared" si="3"/>
        <v>2.3306451612903238</v>
      </c>
      <c r="G89" s="1">
        <f>C89*Inputs_Summary!$B$5*30</f>
        <v>65.55</v>
      </c>
      <c r="H89" s="3">
        <f t="shared" si="4"/>
        <v>6428.2125000000005</v>
      </c>
      <c r="J89" s="1"/>
      <c r="K89" s="1">
        <f>-IF(AND(Inputs_Summary!$B$13="Monthly",Inputs_Summary!$B$14&gt;=Cost_Schedule!A89),Inputs_Summary!$B$12,0)-IF(AND(Inputs_Summary!$B$16="Monthly",Inputs_Summary!$B$17&gt;=Cost_Schedule!A89),Inputs_Summary!$B$15,0)</f>
        <v>0</v>
      </c>
      <c r="L89" s="6">
        <f>-Loan_Amorization!B88</f>
        <v>212.13103047815048</v>
      </c>
      <c r="M89" s="1">
        <f>30*IF(Inputs_Summary!$B$9="Yes",Inputs_Summary!$B$5*Cost_Schedule!E89,IF(Cost_Schedule!E89&gt;0,Cost_Schedule!E89*Inputs_Summary!$B$5,0))</f>
        <v>8.0407258064516167</v>
      </c>
      <c r="N89" s="3">
        <f t="shared" si="5"/>
        <v>1841.1636953778952</v>
      </c>
    </row>
    <row r="90" spans="1:14" x14ac:dyDescent="0.25">
      <c r="A90">
        <v>88</v>
      </c>
      <c r="B90" s="12"/>
      <c r="C90">
        <f>$C$6</f>
        <v>16.5</v>
      </c>
      <c r="D90">
        <f>$D$6</f>
        <v>19.425000000000001</v>
      </c>
      <c r="E90">
        <f t="shared" si="3"/>
        <v>-2.9250000000000007</v>
      </c>
      <c r="G90" s="1">
        <f>C90*Inputs_Summary!$B$5*30</f>
        <v>56.925000000000004</v>
      </c>
      <c r="H90" s="3">
        <f t="shared" si="4"/>
        <v>6485.1375000000007</v>
      </c>
      <c r="J90" s="1"/>
      <c r="K90" s="1">
        <f>-IF(AND(Inputs_Summary!$B$13="Monthly",Inputs_Summary!$B$14&gt;=Cost_Schedule!A90),Inputs_Summary!$B$12,0)-IF(AND(Inputs_Summary!$B$16="Monthly",Inputs_Summary!$B$17&gt;=Cost_Schedule!A90),Inputs_Summary!$B$15,0)</f>
        <v>0</v>
      </c>
      <c r="L90" s="6">
        <f>-Loan_Amorization!B89</f>
        <v>212.13103047815048</v>
      </c>
      <c r="M90" s="1">
        <f>30*IF(Inputs_Summary!$B$9="Yes",Inputs_Summary!$B$5*Cost_Schedule!E90,IF(Cost_Schedule!E90&gt;0,Cost_Schedule!E90*Inputs_Summary!$B$5,0))</f>
        <v>-10.091250000000002</v>
      </c>
      <c r="N90" s="3">
        <f t="shared" si="5"/>
        <v>2043.2034758560458</v>
      </c>
    </row>
    <row r="91" spans="1:14" x14ac:dyDescent="0.25">
      <c r="A91">
        <v>89</v>
      </c>
      <c r="B91" s="12"/>
      <c r="C91">
        <f>$C$7</f>
        <v>15.25</v>
      </c>
      <c r="D91">
        <f>$D$7</f>
        <v>23.927419354838708</v>
      </c>
      <c r="E91">
        <f t="shared" si="3"/>
        <v>-8.6774193548387082</v>
      </c>
      <c r="G91" s="1">
        <f>C91*Inputs_Summary!$B$5*30</f>
        <v>52.612500000000004</v>
      </c>
      <c r="H91" s="3">
        <f t="shared" si="4"/>
        <v>6537.7500000000009</v>
      </c>
      <c r="J91" s="1"/>
      <c r="K91" s="1">
        <f>-IF(AND(Inputs_Summary!$B$13="Monthly",Inputs_Summary!$B$14&gt;=Cost_Schedule!A91),Inputs_Summary!$B$12,0)-IF(AND(Inputs_Summary!$B$16="Monthly",Inputs_Summary!$B$17&gt;=Cost_Schedule!A91),Inputs_Summary!$B$15,0)</f>
        <v>0</v>
      </c>
      <c r="L91" s="6">
        <f>-Loan_Amorization!B90</f>
        <v>212.13103047815048</v>
      </c>
      <c r="M91" s="1">
        <f>30*IF(Inputs_Summary!$B$9="Yes",Inputs_Summary!$B$5*Cost_Schedule!E91,IF(Cost_Schedule!E91&gt;0,Cost_Schedule!E91*Inputs_Summary!$B$5,0))</f>
        <v>-29.937096774193545</v>
      </c>
      <c r="N91" s="3">
        <f t="shared" si="5"/>
        <v>2225.3974095600029</v>
      </c>
    </row>
    <row r="92" spans="1:14" x14ac:dyDescent="0.25">
      <c r="A92">
        <v>90</v>
      </c>
      <c r="B92" s="12"/>
      <c r="C92">
        <f>$C$8</f>
        <v>16.5</v>
      </c>
      <c r="D92">
        <f>$D$8</f>
        <v>24.058333333333334</v>
      </c>
      <c r="E92">
        <f t="shared" si="3"/>
        <v>-7.5583333333333336</v>
      </c>
      <c r="G92" s="1">
        <f>C92*Inputs_Summary!$B$5*30</f>
        <v>56.925000000000004</v>
      </c>
      <c r="H92" s="3">
        <f t="shared" si="4"/>
        <v>6594.6750000000011</v>
      </c>
      <c r="J92" s="1"/>
      <c r="K92" s="1">
        <f>-IF(AND(Inputs_Summary!$B$13="Monthly",Inputs_Summary!$B$14&gt;=Cost_Schedule!A92),Inputs_Summary!$B$12,0)-IF(AND(Inputs_Summary!$B$16="Monthly",Inputs_Summary!$B$17&gt;=Cost_Schedule!A92),Inputs_Summary!$B$15,0)</f>
        <v>0</v>
      </c>
      <c r="L92" s="6">
        <f>-Loan_Amorization!B91</f>
        <v>212.13103047815048</v>
      </c>
      <c r="M92" s="1">
        <f>30*IF(Inputs_Summary!$B$9="Yes",Inputs_Summary!$B$5*Cost_Schedule!E92,IF(Cost_Schedule!E92&gt;0,Cost_Schedule!E92*Inputs_Summary!$B$5,0))</f>
        <v>-26.076250000000002</v>
      </c>
      <c r="N92" s="3">
        <f t="shared" si="5"/>
        <v>2411.4521900381533</v>
      </c>
    </row>
    <row r="93" spans="1:14" x14ac:dyDescent="0.25">
      <c r="A93">
        <v>91</v>
      </c>
      <c r="B93" s="12"/>
      <c r="C93">
        <f>$C$9</f>
        <v>16.5</v>
      </c>
      <c r="D93">
        <f>$D$9</f>
        <v>26.39516129032258</v>
      </c>
      <c r="E93">
        <f t="shared" si="3"/>
        <v>-9.8951612903225801</v>
      </c>
      <c r="G93" s="1">
        <f>C93*Inputs_Summary!$B$5*30</f>
        <v>56.925000000000004</v>
      </c>
      <c r="H93" s="3">
        <f t="shared" si="4"/>
        <v>6651.6000000000013</v>
      </c>
      <c r="J93" s="1"/>
      <c r="K93" s="1">
        <f>-IF(AND(Inputs_Summary!$B$13="Monthly",Inputs_Summary!$B$14&gt;=Cost_Schedule!A93),Inputs_Summary!$B$12,0)-IF(AND(Inputs_Summary!$B$16="Monthly",Inputs_Summary!$B$17&gt;=Cost_Schedule!A93),Inputs_Summary!$B$15,0)</f>
        <v>0</v>
      </c>
      <c r="L93" s="6">
        <f>-Loan_Amorization!B92</f>
        <v>212.13103047815048</v>
      </c>
      <c r="M93" s="1">
        <f>30*IF(Inputs_Summary!$B$9="Yes",Inputs_Summary!$B$5*Cost_Schedule!E93,IF(Cost_Schedule!E93&gt;0,Cost_Schedule!E93*Inputs_Summary!$B$5,0))</f>
        <v>-34.138306451612905</v>
      </c>
      <c r="N93" s="3">
        <f t="shared" si="5"/>
        <v>2589.4449140646907</v>
      </c>
    </row>
    <row r="94" spans="1:14" x14ac:dyDescent="0.25">
      <c r="A94">
        <v>92</v>
      </c>
      <c r="B94" s="12"/>
      <c r="C94">
        <f>$C$10</f>
        <v>17.25</v>
      </c>
      <c r="D94">
        <f>$D$10</f>
        <v>23.35483870967742</v>
      </c>
      <c r="E94">
        <f t="shared" si="3"/>
        <v>-6.1048387096774199</v>
      </c>
      <c r="G94" s="1">
        <f>C94*Inputs_Summary!$B$5*30</f>
        <v>59.512500000000003</v>
      </c>
      <c r="H94" s="3">
        <f t="shared" si="4"/>
        <v>6711.1125000000011</v>
      </c>
      <c r="J94" s="1"/>
      <c r="K94" s="1">
        <f>-IF(AND(Inputs_Summary!$B$13="Monthly",Inputs_Summary!$B$14&gt;=Cost_Schedule!A94),Inputs_Summary!$B$12,0)-IF(AND(Inputs_Summary!$B$16="Monthly",Inputs_Summary!$B$17&gt;=Cost_Schedule!A94),Inputs_Summary!$B$15,0)</f>
        <v>0</v>
      </c>
      <c r="L94" s="6">
        <f>-Loan_Amorization!B93</f>
        <v>212.13103047815048</v>
      </c>
      <c r="M94" s="1">
        <f>30*IF(Inputs_Summary!$B$9="Yes",Inputs_Summary!$B$5*Cost_Schedule!E94,IF(Cost_Schedule!E94&gt;0,Cost_Schedule!E94*Inputs_Summary!$B$5,0))</f>
        <v>-21.061693548387098</v>
      </c>
      <c r="N94" s="3">
        <f t="shared" si="5"/>
        <v>2780.514250994454</v>
      </c>
    </row>
    <row r="95" spans="1:14" x14ac:dyDescent="0.25">
      <c r="A95">
        <v>93</v>
      </c>
      <c r="B95" s="12"/>
      <c r="C95">
        <f>$C$11</f>
        <v>18.25</v>
      </c>
      <c r="D95">
        <f>$D$11</f>
        <v>20.25</v>
      </c>
      <c r="E95">
        <f t="shared" si="3"/>
        <v>-2</v>
      </c>
      <c r="G95" s="1">
        <f>C95*Inputs_Summary!$B$5*30</f>
        <v>62.962499999999999</v>
      </c>
      <c r="H95" s="3">
        <f t="shared" si="4"/>
        <v>6774.0750000000007</v>
      </c>
      <c r="J95" s="1"/>
      <c r="K95" s="1">
        <f>-IF(AND(Inputs_Summary!$B$13="Monthly",Inputs_Summary!$B$14&gt;=Cost_Schedule!A95),Inputs_Summary!$B$12,0)-IF(AND(Inputs_Summary!$B$16="Monthly",Inputs_Summary!$B$17&gt;=Cost_Schedule!A95),Inputs_Summary!$B$15,0)</f>
        <v>0</v>
      </c>
      <c r="L95" s="6">
        <f>-Loan_Amorization!B94</f>
        <v>212.13103047815048</v>
      </c>
      <c r="M95" s="1">
        <f>30*IF(Inputs_Summary!$B$9="Yes",Inputs_Summary!$B$5*Cost_Schedule!E95,IF(Cost_Schedule!E95&gt;0,Cost_Schedule!E95*Inputs_Summary!$B$5,0))</f>
        <v>-6.9</v>
      </c>
      <c r="N95" s="3">
        <f t="shared" si="5"/>
        <v>2985.7452814726043</v>
      </c>
    </row>
    <row r="96" spans="1:14" x14ac:dyDescent="0.25">
      <c r="A96">
        <v>94</v>
      </c>
      <c r="B96" s="12"/>
      <c r="C96">
        <f>$C$12</f>
        <v>23.75</v>
      </c>
      <c r="D96">
        <f>$D$12</f>
        <v>15.258064516129032</v>
      </c>
      <c r="E96">
        <f t="shared" si="3"/>
        <v>8.491935483870968</v>
      </c>
      <c r="G96" s="1">
        <f>C96*Inputs_Summary!$B$5*30</f>
        <v>81.9375</v>
      </c>
      <c r="H96" s="3">
        <f t="shared" si="4"/>
        <v>6856.0125000000007</v>
      </c>
      <c r="J96" s="1"/>
      <c r="K96" s="1">
        <f>-IF(AND(Inputs_Summary!$B$13="Monthly",Inputs_Summary!$B$14&gt;=Cost_Schedule!A96),Inputs_Summary!$B$12,0)-IF(AND(Inputs_Summary!$B$16="Monthly",Inputs_Summary!$B$17&gt;=Cost_Schedule!A96),Inputs_Summary!$B$15,0)</f>
        <v>0</v>
      </c>
      <c r="L96" s="6">
        <f>-Loan_Amorization!B95</f>
        <v>212.13103047815048</v>
      </c>
      <c r="M96" s="1">
        <f>30*IF(Inputs_Summary!$B$9="Yes",Inputs_Summary!$B$5*Cost_Schedule!E96,IF(Cost_Schedule!E96&gt;0,Cost_Schedule!E96*Inputs_Summary!$B$5,0))</f>
        <v>29.297177419354842</v>
      </c>
      <c r="N96" s="3">
        <f t="shared" si="5"/>
        <v>3227.1734893701096</v>
      </c>
    </row>
    <row r="97" spans="1:14" x14ac:dyDescent="0.25">
      <c r="A97">
        <v>95</v>
      </c>
      <c r="B97" s="12"/>
      <c r="C97">
        <f>$C$13</f>
        <v>24.75</v>
      </c>
      <c r="D97">
        <f>$D$13</f>
        <v>8.3166666666666664</v>
      </c>
      <c r="E97">
        <f t="shared" si="3"/>
        <v>16.433333333333334</v>
      </c>
      <c r="G97" s="1">
        <f>C97*Inputs_Summary!$B$5*30</f>
        <v>85.387500000000003</v>
      </c>
      <c r="H97" s="3">
        <f t="shared" si="4"/>
        <v>6941.4000000000005</v>
      </c>
      <c r="J97" s="1"/>
      <c r="K97" s="1">
        <f>-IF(AND(Inputs_Summary!$B$13="Monthly",Inputs_Summary!$B$14&gt;=Cost_Schedule!A97),Inputs_Summary!$B$12,0)-IF(AND(Inputs_Summary!$B$16="Monthly",Inputs_Summary!$B$17&gt;=Cost_Schedule!A97),Inputs_Summary!$B$15,0)</f>
        <v>0</v>
      </c>
      <c r="L97" s="6">
        <f>-Loan_Amorization!B96</f>
        <v>212.13103047815048</v>
      </c>
      <c r="M97" s="1">
        <f>30*IF(Inputs_Summary!$B$9="Yes",Inputs_Summary!$B$5*Cost_Schedule!E97,IF(Cost_Schedule!E97&gt;0,Cost_Schedule!E97*Inputs_Summary!$B$5,0))</f>
        <v>56.695000000000007</v>
      </c>
      <c r="N97" s="3">
        <f t="shared" si="5"/>
        <v>3495.9995198482602</v>
      </c>
    </row>
    <row r="98" spans="1:14" x14ac:dyDescent="0.25">
      <c r="A98">
        <v>96</v>
      </c>
      <c r="B98" s="12"/>
      <c r="C98">
        <f>$C$14</f>
        <v>32</v>
      </c>
      <c r="D98">
        <f>$D$14</f>
        <v>6.169354838709677</v>
      </c>
      <c r="E98">
        <f t="shared" si="3"/>
        <v>25.830645161290324</v>
      </c>
      <c r="G98" s="1">
        <f>C98*Inputs_Summary!$B$5*30</f>
        <v>110.4</v>
      </c>
      <c r="H98" s="3">
        <f t="shared" si="4"/>
        <v>7051.8</v>
      </c>
      <c r="J98" s="1"/>
      <c r="K98" s="1">
        <f>-IF(AND(Inputs_Summary!$B$13="Monthly",Inputs_Summary!$B$14&gt;=Cost_Schedule!A98),Inputs_Summary!$B$12,0)-IF(AND(Inputs_Summary!$B$16="Monthly",Inputs_Summary!$B$17&gt;=Cost_Schedule!A98),Inputs_Summary!$B$15,0)-IF(AND(Inputs_Summary!$B$13="Annually",Inputs_Summary!$B$14&gt;=Cost_Schedule!B87),Inputs_Summary!$B$12,0)-IF(AND(Inputs_Summary!$B$16="Annually",Inputs_Summary!$B$17&gt;=Cost_Schedule!B87),Inputs_Summary!$B$15,0)</f>
        <v>0</v>
      </c>
      <c r="L98" s="6">
        <f>-Loan_Amorization!B97</f>
        <v>212.13103047815048</v>
      </c>
      <c r="M98" s="1">
        <f>30*IF(Inputs_Summary!$B$9="Yes",Inputs_Summary!$B$5*Cost_Schedule!E98,IF(Cost_Schedule!E98&gt;0,Cost_Schedule!E98*Inputs_Summary!$B$5,0))</f>
        <v>89.115725806451621</v>
      </c>
      <c r="N98" s="3">
        <f t="shared" si="5"/>
        <v>3797.2462761328625</v>
      </c>
    </row>
    <row r="99" spans="1:14" x14ac:dyDescent="0.25">
      <c r="A99">
        <v>97</v>
      </c>
      <c r="B99" s="12">
        <v>9</v>
      </c>
      <c r="C99">
        <f>$C$3</f>
        <v>33.25</v>
      </c>
      <c r="D99">
        <f>$D$3</f>
        <v>8.6693548387096779</v>
      </c>
      <c r="E99">
        <f t="shared" si="3"/>
        <v>24.58064516129032</v>
      </c>
      <c r="G99" s="1">
        <f>C99*Inputs_Summary!$B$5*30</f>
        <v>114.71250000000001</v>
      </c>
      <c r="H99" s="3">
        <f t="shared" si="4"/>
        <v>7166.5124999999998</v>
      </c>
      <c r="J99" s="1"/>
      <c r="K99" s="1">
        <f>-IF(AND(Inputs_Summary!$B$13="Monthly",Inputs_Summary!$B$14&gt;=Cost_Schedule!A99),Inputs_Summary!$B$12,0)-IF(AND(Inputs_Summary!$B$16="Monthly",Inputs_Summary!$B$17&gt;=Cost_Schedule!A99),Inputs_Summary!$B$15,0)</f>
        <v>0</v>
      </c>
      <c r="L99" s="6">
        <f>-Loan_Amorization!B98</f>
        <v>212.13103047815048</v>
      </c>
      <c r="M99" s="1">
        <f>30*IF(Inputs_Summary!$B$9="Yes",Inputs_Summary!$B$5*Cost_Schedule!E99,IF(Cost_Schedule!E99&gt;0,Cost_Schedule!E99*Inputs_Summary!$B$5,0))</f>
        <v>84.803225806451607</v>
      </c>
      <c r="N99" s="3">
        <f t="shared" si="5"/>
        <v>4094.1805324174647</v>
      </c>
    </row>
    <row r="100" spans="1:14" x14ac:dyDescent="0.25">
      <c r="A100">
        <v>98</v>
      </c>
      <c r="B100" s="12"/>
      <c r="C100">
        <f>$C$4</f>
        <v>22.5</v>
      </c>
      <c r="D100">
        <f>$D$4</f>
        <v>11.098214285714286</v>
      </c>
      <c r="E100">
        <f t="shared" si="3"/>
        <v>11.401785714285714</v>
      </c>
      <c r="G100" s="1">
        <f>C100*Inputs_Summary!$B$5*30</f>
        <v>77.625</v>
      </c>
      <c r="H100" s="3">
        <f t="shared" si="4"/>
        <v>7244.1374999999998</v>
      </c>
      <c r="J100" s="1"/>
      <c r="K100" s="1">
        <f>-IF(AND(Inputs_Summary!$B$13="Monthly",Inputs_Summary!$B$14&gt;=Cost_Schedule!A100),Inputs_Summary!$B$12,0)-IF(AND(Inputs_Summary!$B$16="Monthly",Inputs_Summary!$B$17&gt;=Cost_Schedule!A100),Inputs_Summary!$B$15,0)</f>
        <v>0</v>
      </c>
      <c r="L100" s="6">
        <f>-Loan_Amorization!B99</f>
        <v>212.13103047815048</v>
      </c>
      <c r="M100" s="1">
        <f>30*IF(Inputs_Summary!$B$9="Yes",Inputs_Summary!$B$5*Cost_Schedule!E100,IF(Cost_Schedule!E100&gt;0,Cost_Schedule!E100*Inputs_Summary!$B$5,0))</f>
        <v>39.336160714285711</v>
      </c>
      <c r="N100" s="3">
        <f t="shared" si="5"/>
        <v>4345.6477236099008</v>
      </c>
    </row>
    <row r="101" spans="1:14" x14ac:dyDescent="0.25">
      <c r="A101">
        <v>99</v>
      </c>
      <c r="B101" s="12"/>
      <c r="C101">
        <f>$C$5</f>
        <v>19</v>
      </c>
      <c r="D101">
        <f>$D$5</f>
        <v>16.669354838709676</v>
      </c>
      <c r="E101">
        <f t="shared" si="3"/>
        <v>2.3306451612903238</v>
      </c>
      <c r="G101" s="1">
        <f>C101*Inputs_Summary!$B$5*30</f>
        <v>65.55</v>
      </c>
      <c r="H101" s="3">
        <f t="shared" si="4"/>
        <v>7309.6875</v>
      </c>
      <c r="J101" s="1"/>
      <c r="K101" s="1">
        <f>-IF(AND(Inputs_Summary!$B$13="Monthly",Inputs_Summary!$B$14&gt;=Cost_Schedule!A101),Inputs_Summary!$B$12,0)-IF(AND(Inputs_Summary!$B$16="Monthly",Inputs_Summary!$B$17&gt;=Cost_Schedule!A101),Inputs_Summary!$B$15,0)</f>
        <v>0</v>
      </c>
      <c r="L101" s="6">
        <f>-Loan_Amorization!B100</f>
        <v>212.13103047815048</v>
      </c>
      <c r="M101" s="1">
        <f>30*IF(Inputs_Summary!$B$9="Yes",Inputs_Summary!$B$5*Cost_Schedule!E101,IF(Cost_Schedule!E101&gt;0,Cost_Schedule!E101*Inputs_Summary!$B$5,0))</f>
        <v>8.0407258064516167</v>
      </c>
      <c r="N101" s="3">
        <f t="shared" si="5"/>
        <v>4565.8194798945033</v>
      </c>
    </row>
    <row r="102" spans="1:14" x14ac:dyDescent="0.25">
      <c r="A102">
        <v>100</v>
      </c>
      <c r="B102" s="12"/>
      <c r="C102">
        <f>$C$6</f>
        <v>16.5</v>
      </c>
      <c r="D102">
        <f>$D$6</f>
        <v>19.425000000000001</v>
      </c>
      <c r="E102">
        <f t="shared" si="3"/>
        <v>-2.9250000000000007</v>
      </c>
      <c r="G102" s="1">
        <f>C102*Inputs_Summary!$B$5*30</f>
        <v>56.925000000000004</v>
      </c>
      <c r="H102" s="3">
        <f t="shared" si="4"/>
        <v>7366.6125000000002</v>
      </c>
      <c r="J102" s="1"/>
      <c r="K102" s="1">
        <f>-IF(AND(Inputs_Summary!$B$13="Monthly",Inputs_Summary!$B$14&gt;=Cost_Schedule!A102),Inputs_Summary!$B$12,0)-IF(AND(Inputs_Summary!$B$16="Monthly",Inputs_Summary!$B$17&gt;=Cost_Schedule!A102),Inputs_Summary!$B$15,0)</f>
        <v>0</v>
      </c>
      <c r="L102" s="6">
        <f>-Loan_Amorization!B101</f>
        <v>212.13103047815048</v>
      </c>
      <c r="M102" s="1">
        <f>30*IF(Inputs_Summary!$B$9="Yes",Inputs_Summary!$B$5*Cost_Schedule!E102,IF(Cost_Schedule!E102&gt;0,Cost_Schedule!E102*Inputs_Summary!$B$5,0))</f>
        <v>-10.091250000000002</v>
      </c>
      <c r="N102" s="3">
        <f t="shared" si="5"/>
        <v>4767.8592603726538</v>
      </c>
    </row>
    <row r="103" spans="1:14" x14ac:dyDescent="0.25">
      <c r="A103">
        <v>101</v>
      </c>
      <c r="B103" s="12"/>
      <c r="C103">
        <f>$C$7</f>
        <v>15.25</v>
      </c>
      <c r="D103">
        <f>$D$7</f>
        <v>23.927419354838708</v>
      </c>
      <c r="E103">
        <f t="shared" si="3"/>
        <v>-8.6774193548387082</v>
      </c>
      <c r="G103" s="1">
        <f>C103*Inputs_Summary!$B$5*30</f>
        <v>52.612500000000004</v>
      </c>
      <c r="H103" s="3">
        <f t="shared" si="4"/>
        <v>7419.2250000000004</v>
      </c>
      <c r="J103" s="1"/>
      <c r="K103" s="1">
        <f>-IF(AND(Inputs_Summary!$B$13="Monthly",Inputs_Summary!$B$14&gt;=Cost_Schedule!A103),Inputs_Summary!$B$12,0)-IF(AND(Inputs_Summary!$B$16="Monthly",Inputs_Summary!$B$17&gt;=Cost_Schedule!A103),Inputs_Summary!$B$15,0)</f>
        <v>0</v>
      </c>
      <c r="L103" s="6">
        <f>-Loan_Amorization!B102</f>
        <v>212.13103047815048</v>
      </c>
      <c r="M103" s="1">
        <f>30*IF(Inputs_Summary!$B$9="Yes",Inputs_Summary!$B$5*Cost_Schedule!E103,IF(Cost_Schedule!E103&gt;0,Cost_Schedule!E103*Inputs_Summary!$B$5,0))</f>
        <v>-29.937096774193545</v>
      </c>
      <c r="N103" s="3">
        <f t="shared" si="5"/>
        <v>4950.0531940766105</v>
      </c>
    </row>
    <row r="104" spans="1:14" x14ac:dyDescent="0.25">
      <c r="A104">
        <v>102</v>
      </c>
      <c r="B104" s="12"/>
      <c r="C104">
        <f>$C$8</f>
        <v>16.5</v>
      </c>
      <c r="D104">
        <f>$D$8</f>
        <v>24.058333333333334</v>
      </c>
      <c r="E104">
        <f t="shared" si="3"/>
        <v>-7.5583333333333336</v>
      </c>
      <c r="G104" s="1">
        <f>C104*Inputs_Summary!$B$5*30</f>
        <v>56.925000000000004</v>
      </c>
      <c r="H104" s="3">
        <f t="shared" si="4"/>
        <v>7476.1500000000005</v>
      </c>
      <c r="J104" s="1"/>
      <c r="K104" s="1">
        <f>-IF(AND(Inputs_Summary!$B$13="Monthly",Inputs_Summary!$B$14&gt;=Cost_Schedule!A104),Inputs_Summary!$B$12,0)-IF(AND(Inputs_Summary!$B$16="Monthly",Inputs_Summary!$B$17&gt;=Cost_Schedule!A104),Inputs_Summary!$B$15,0)</f>
        <v>0</v>
      </c>
      <c r="L104" s="6">
        <f>-Loan_Amorization!B103</f>
        <v>212.13103047815048</v>
      </c>
      <c r="M104" s="1">
        <f>30*IF(Inputs_Summary!$B$9="Yes",Inputs_Summary!$B$5*Cost_Schedule!E104,IF(Cost_Schedule!E104&gt;0,Cost_Schedule!E104*Inputs_Summary!$B$5,0))</f>
        <v>-26.076250000000002</v>
      </c>
      <c r="N104" s="3">
        <f t="shared" si="5"/>
        <v>5136.1079745547613</v>
      </c>
    </row>
    <row r="105" spans="1:14" x14ac:dyDescent="0.25">
      <c r="A105">
        <v>103</v>
      </c>
      <c r="B105" s="12"/>
      <c r="C105">
        <f>$C$9</f>
        <v>16.5</v>
      </c>
      <c r="D105">
        <f>$D$9</f>
        <v>26.39516129032258</v>
      </c>
      <c r="E105">
        <f t="shared" si="3"/>
        <v>-9.8951612903225801</v>
      </c>
      <c r="G105" s="1">
        <f>C105*Inputs_Summary!$B$5*30</f>
        <v>56.925000000000004</v>
      </c>
      <c r="H105" s="3">
        <f t="shared" si="4"/>
        <v>7533.0750000000007</v>
      </c>
      <c r="J105" s="1"/>
      <c r="K105" s="1">
        <f>-IF(AND(Inputs_Summary!$B$13="Monthly",Inputs_Summary!$B$14&gt;=Cost_Schedule!A105),Inputs_Summary!$B$12,0)-IF(AND(Inputs_Summary!$B$16="Monthly",Inputs_Summary!$B$17&gt;=Cost_Schedule!A105),Inputs_Summary!$B$15,0)</f>
        <v>0</v>
      </c>
      <c r="L105" s="6">
        <f>-Loan_Amorization!B104</f>
        <v>212.13103047815048</v>
      </c>
      <c r="M105" s="1">
        <f>30*IF(Inputs_Summary!$B$9="Yes",Inputs_Summary!$B$5*Cost_Schedule!E105,IF(Cost_Schedule!E105&gt;0,Cost_Schedule!E105*Inputs_Summary!$B$5,0))</f>
        <v>-34.138306451612905</v>
      </c>
      <c r="N105" s="3">
        <f t="shared" si="5"/>
        <v>5314.1006985812992</v>
      </c>
    </row>
    <row r="106" spans="1:14" x14ac:dyDescent="0.25">
      <c r="A106">
        <v>104</v>
      </c>
      <c r="B106" s="12"/>
      <c r="C106">
        <f>$C$10</f>
        <v>17.25</v>
      </c>
      <c r="D106">
        <f>$D$10</f>
        <v>23.35483870967742</v>
      </c>
      <c r="E106">
        <f t="shared" si="3"/>
        <v>-6.1048387096774199</v>
      </c>
      <c r="G106" s="1">
        <f>C106*Inputs_Summary!$B$5*30</f>
        <v>59.512500000000003</v>
      </c>
      <c r="H106" s="3">
        <f t="shared" si="4"/>
        <v>7592.5875000000005</v>
      </c>
      <c r="J106" s="1"/>
      <c r="K106" s="1">
        <f>-IF(AND(Inputs_Summary!$B$13="Monthly",Inputs_Summary!$B$14&gt;=Cost_Schedule!A106),Inputs_Summary!$B$12,0)-IF(AND(Inputs_Summary!$B$16="Monthly",Inputs_Summary!$B$17&gt;=Cost_Schedule!A106),Inputs_Summary!$B$15,0)</f>
        <v>0</v>
      </c>
      <c r="L106" s="6">
        <f>-Loan_Amorization!B105</f>
        <v>212.13103047815048</v>
      </c>
      <c r="M106" s="1">
        <f>30*IF(Inputs_Summary!$B$9="Yes",Inputs_Summary!$B$5*Cost_Schedule!E106,IF(Cost_Schedule!E106&gt;0,Cost_Schedule!E106*Inputs_Summary!$B$5,0))</f>
        <v>-21.061693548387098</v>
      </c>
      <c r="N106" s="3">
        <f t="shared" si="5"/>
        <v>5505.1700355110625</v>
      </c>
    </row>
    <row r="107" spans="1:14" x14ac:dyDescent="0.25">
      <c r="A107">
        <v>105</v>
      </c>
      <c r="B107" s="12"/>
      <c r="C107">
        <f>$C$11</f>
        <v>18.25</v>
      </c>
      <c r="D107">
        <f>$D$11</f>
        <v>20.25</v>
      </c>
      <c r="E107">
        <f t="shared" si="3"/>
        <v>-2</v>
      </c>
      <c r="G107" s="1">
        <f>C107*Inputs_Summary!$B$5*30</f>
        <v>62.962499999999999</v>
      </c>
      <c r="H107" s="3">
        <f t="shared" si="4"/>
        <v>7655.55</v>
      </c>
      <c r="J107" s="1"/>
      <c r="K107" s="1">
        <f>-IF(AND(Inputs_Summary!$B$13="Monthly",Inputs_Summary!$B$14&gt;=Cost_Schedule!A107),Inputs_Summary!$B$12,0)-IF(AND(Inputs_Summary!$B$16="Monthly",Inputs_Summary!$B$17&gt;=Cost_Schedule!A107),Inputs_Summary!$B$15,0)</f>
        <v>0</v>
      </c>
      <c r="L107" s="6">
        <f>-Loan_Amorization!B106</f>
        <v>212.13103047815048</v>
      </c>
      <c r="M107" s="1">
        <f>30*IF(Inputs_Summary!$B$9="Yes",Inputs_Summary!$B$5*Cost_Schedule!E107,IF(Cost_Schedule!E107&gt;0,Cost_Schedule!E107*Inputs_Summary!$B$5,0))</f>
        <v>-6.9</v>
      </c>
      <c r="N107" s="3">
        <f t="shared" si="5"/>
        <v>5710.4010659892128</v>
      </c>
    </row>
    <row r="108" spans="1:14" x14ac:dyDescent="0.25">
      <c r="A108">
        <v>106</v>
      </c>
      <c r="B108" s="12"/>
      <c r="C108">
        <f>$C$12</f>
        <v>23.75</v>
      </c>
      <c r="D108">
        <f>$D$12</f>
        <v>15.258064516129032</v>
      </c>
      <c r="E108">
        <f t="shared" si="3"/>
        <v>8.491935483870968</v>
      </c>
      <c r="G108" s="1">
        <f>C108*Inputs_Summary!$B$5*30</f>
        <v>81.9375</v>
      </c>
      <c r="H108" s="3">
        <f t="shared" si="4"/>
        <v>7737.4875000000002</v>
      </c>
      <c r="J108" s="1"/>
      <c r="K108" s="1">
        <f>-IF(AND(Inputs_Summary!$B$13="Monthly",Inputs_Summary!$B$14&gt;=Cost_Schedule!A108),Inputs_Summary!$B$12,0)-IF(AND(Inputs_Summary!$B$16="Monthly",Inputs_Summary!$B$17&gt;=Cost_Schedule!A108),Inputs_Summary!$B$15,0)</f>
        <v>0</v>
      </c>
      <c r="L108" s="6">
        <f>-Loan_Amorization!B107</f>
        <v>212.13103047815048</v>
      </c>
      <c r="M108" s="1">
        <f>30*IF(Inputs_Summary!$B$9="Yes",Inputs_Summary!$B$5*Cost_Schedule!E108,IF(Cost_Schedule!E108&gt;0,Cost_Schedule!E108*Inputs_Summary!$B$5,0))</f>
        <v>29.297177419354842</v>
      </c>
      <c r="N108" s="3">
        <f t="shared" si="5"/>
        <v>5951.8292738867185</v>
      </c>
    </row>
    <row r="109" spans="1:14" x14ac:dyDescent="0.25">
      <c r="A109">
        <v>107</v>
      </c>
      <c r="B109" s="12"/>
      <c r="C109">
        <f>$C$13</f>
        <v>24.75</v>
      </c>
      <c r="D109">
        <f>$D$13</f>
        <v>8.3166666666666664</v>
      </c>
      <c r="E109">
        <f t="shared" si="3"/>
        <v>16.433333333333334</v>
      </c>
      <c r="G109" s="1">
        <f>C109*Inputs_Summary!$B$5*30</f>
        <v>85.387500000000003</v>
      </c>
      <c r="H109" s="3">
        <f t="shared" si="4"/>
        <v>7822.875</v>
      </c>
      <c r="J109" s="1"/>
      <c r="K109" s="1">
        <f>-IF(AND(Inputs_Summary!$B$13="Monthly",Inputs_Summary!$B$14&gt;=Cost_Schedule!A109),Inputs_Summary!$B$12,0)-IF(AND(Inputs_Summary!$B$16="Monthly",Inputs_Summary!$B$17&gt;=Cost_Schedule!A109),Inputs_Summary!$B$15,0)</f>
        <v>0</v>
      </c>
      <c r="L109" s="6">
        <f>-Loan_Amorization!B108</f>
        <v>212.13103047815048</v>
      </c>
      <c r="M109" s="1">
        <f>30*IF(Inputs_Summary!$B$9="Yes",Inputs_Summary!$B$5*Cost_Schedule!E109,IF(Cost_Schedule!E109&gt;0,Cost_Schedule!E109*Inputs_Summary!$B$5,0))</f>
        <v>56.695000000000007</v>
      </c>
      <c r="N109" s="3">
        <f t="shared" si="5"/>
        <v>6220.6553043648692</v>
      </c>
    </row>
    <row r="110" spans="1:14" x14ac:dyDescent="0.25">
      <c r="A110">
        <v>108</v>
      </c>
      <c r="B110" s="12"/>
      <c r="C110">
        <f>$C$14</f>
        <v>32</v>
      </c>
      <c r="D110">
        <f>$D$14</f>
        <v>6.169354838709677</v>
      </c>
      <c r="E110">
        <f t="shared" si="3"/>
        <v>25.830645161290324</v>
      </c>
      <c r="G110" s="1">
        <f>C110*Inputs_Summary!$B$5*30</f>
        <v>110.4</v>
      </c>
      <c r="H110" s="3">
        <f t="shared" si="4"/>
        <v>7933.2749999999996</v>
      </c>
      <c r="J110" s="1"/>
      <c r="K110" s="1">
        <f>-IF(AND(Inputs_Summary!$B$13="Monthly",Inputs_Summary!$B$14&gt;=Cost_Schedule!A110),Inputs_Summary!$B$12,0)-IF(AND(Inputs_Summary!$B$16="Monthly",Inputs_Summary!$B$17&gt;=Cost_Schedule!A110),Inputs_Summary!$B$15,0)-IF(AND(Inputs_Summary!$B$13="Annually",Inputs_Summary!$B$14&gt;=Cost_Schedule!B99),Inputs_Summary!$B$12,0)-IF(AND(Inputs_Summary!$B$16="Annually",Inputs_Summary!$B$17&gt;=Cost_Schedule!B99),Inputs_Summary!$B$15,0)</f>
        <v>0</v>
      </c>
      <c r="L110" s="6">
        <f>-Loan_Amorization!B109</f>
        <v>212.13103047815048</v>
      </c>
      <c r="M110" s="1">
        <f>30*IF(Inputs_Summary!$B$9="Yes",Inputs_Summary!$B$5*Cost_Schedule!E110,IF(Cost_Schedule!E110&gt;0,Cost_Schedule!E110*Inputs_Summary!$B$5,0))</f>
        <v>89.115725806451621</v>
      </c>
      <c r="N110" s="3">
        <f t="shared" si="5"/>
        <v>6521.9020606494714</v>
      </c>
    </row>
    <row r="111" spans="1:14" x14ac:dyDescent="0.25">
      <c r="A111">
        <v>109</v>
      </c>
      <c r="B111" s="12">
        <v>10</v>
      </c>
      <c r="C111">
        <f>$C$3</f>
        <v>33.25</v>
      </c>
      <c r="D111">
        <f>$D$3</f>
        <v>8.6693548387096779</v>
      </c>
      <c r="E111">
        <f t="shared" si="3"/>
        <v>24.58064516129032</v>
      </c>
      <c r="G111" s="1">
        <f>C111*Inputs_Summary!$B$5*30</f>
        <v>114.71250000000001</v>
      </c>
      <c r="H111" s="3">
        <f t="shared" si="4"/>
        <v>8047.9874999999993</v>
      </c>
      <c r="J111" s="1"/>
      <c r="K111" s="1">
        <f>-IF(AND(Inputs_Summary!$B$13="Monthly",Inputs_Summary!$B$14&gt;=Cost_Schedule!A111),Inputs_Summary!$B$12,0)-IF(AND(Inputs_Summary!$B$16="Monthly",Inputs_Summary!$B$17&gt;=Cost_Schedule!A111),Inputs_Summary!$B$15,0)</f>
        <v>0</v>
      </c>
      <c r="L111" s="6">
        <f>-Loan_Amorization!B110</f>
        <v>212.13103047815048</v>
      </c>
      <c r="M111" s="1">
        <f>30*IF(Inputs_Summary!$B$9="Yes",Inputs_Summary!$B$5*Cost_Schedule!E111,IF(Cost_Schedule!E111&gt;0,Cost_Schedule!E111*Inputs_Summary!$B$5,0))</f>
        <v>84.803225806451607</v>
      </c>
      <c r="N111" s="3">
        <f t="shared" si="5"/>
        <v>6818.8363169340737</v>
      </c>
    </row>
    <row r="112" spans="1:14" x14ac:dyDescent="0.25">
      <c r="A112">
        <v>110</v>
      </c>
      <c r="B112" s="12"/>
      <c r="C112">
        <f>$C$4</f>
        <v>22.5</v>
      </c>
      <c r="D112">
        <f>$D$4</f>
        <v>11.098214285714286</v>
      </c>
      <c r="E112">
        <f t="shared" si="3"/>
        <v>11.401785714285714</v>
      </c>
      <c r="G112" s="1">
        <f>C112*Inputs_Summary!$B$5*30</f>
        <v>77.625</v>
      </c>
      <c r="H112" s="3">
        <f t="shared" si="4"/>
        <v>8125.6124999999993</v>
      </c>
      <c r="J112" s="1"/>
      <c r="K112" s="1">
        <f>-IF(AND(Inputs_Summary!$B$13="Monthly",Inputs_Summary!$B$14&gt;=Cost_Schedule!A112),Inputs_Summary!$B$12,0)-IF(AND(Inputs_Summary!$B$16="Monthly",Inputs_Summary!$B$17&gt;=Cost_Schedule!A112),Inputs_Summary!$B$15,0)</f>
        <v>0</v>
      </c>
      <c r="L112" s="6">
        <f>-Loan_Amorization!B111</f>
        <v>212.13103047815048</v>
      </c>
      <c r="M112" s="1">
        <f>30*IF(Inputs_Summary!$B$9="Yes",Inputs_Summary!$B$5*Cost_Schedule!E112,IF(Cost_Schedule!E112&gt;0,Cost_Schedule!E112*Inputs_Summary!$B$5,0))</f>
        <v>39.336160714285711</v>
      </c>
      <c r="N112" s="3">
        <f t="shared" si="5"/>
        <v>7070.3035081265098</v>
      </c>
    </row>
    <row r="113" spans="1:14" x14ac:dyDescent="0.25">
      <c r="A113">
        <v>111</v>
      </c>
      <c r="B113" s="12"/>
      <c r="C113">
        <f>$C$5</f>
        <v>19</v>
      </c>
      <c r="D113">
        <f>$D$5</f>
        <v>16.669354838709676</v>
      </c>
      <c r="E113">
        <f t="shared" si="3"/>
        <v>2.3306451612903238</v>
      </c>
      <c r="G113" s="1">
        <f>C113*Inputs_Summary!$B$5*30</f>
        <v>65.55</v>
      </c>
      <c r="H113" s="3">
        <f t="shared" si="4"/>
        <v>8191.1624999999995</v>
      </c>
      <c r="J113" s="1"/>
      <c r="K113" s="1">
        <f>-IF(AND(Inputs_Summary!$B$13="Monthly",Inputs_Summary!$B$14&gt;=Cost_Schedule!A113),Inputs_Summary!$B$12,0)-IF(AND(Inputs_Summary!$B$16="Monthly",Inputs_Summary!$B$17&gt;=Cost_Schedule!A113),Inputs_Summary!$B$15,0)</f>
        <v>0</v>
      </c>
      <c r="L113" s="6">
        <f>-Loan_Amorization!B112</f>
        <v>212.13103047815048</v>
      </c>
      <c r="M113" s="1">
        <f>30*IF(Inputs_Summary!$B$9="Yes",Inputs_Summary!$B$5*Cost_Schedule!E113,IF(Cost_Schedule!E113&gt;0,Cost_Schedule!E113*Inputs_Summary!$B$5,0))</f>
        <v>8.0407258064516167</v>
      </c>
      <c r="N113" s="3">
        <f t="shared" si="5"/>
        <v>7290.4752644111122</v>
      </c>
    </row>
    <row r="114" spans="1:14" x14ac:dyDescent="0.25">
      <c r="A114">
        <v>112</v>
      </c>
      <c r="B114" s="12"/>
      <c r="C114">
        <f>$C$6</f>
        <v>16.5</v>
      </c>
      <c r="D114">
        <f>$D$6</f>
        <v>19.425000000000001</v>
      </c>
      <c r="E114">
        <f t="shared" si="3"/>
        <v>-2.9250000000000007</v>
      </c>
      <c r="G114" s="1">
        <f>C114*Inputs_Summary!$B$5*30</f>
        <v>56.925000000000004</v>
      </c>
      <c r="H114" s="3">
        <f t="shared" si="4"/>
        <v>8248.0874999999996</v>
      </c>
      <c r="J114" s="1"/>
      <c r="K114" s="1">
        <f>-IF(AND(Inputs_Summary!$B$13="Monthly",Inputs_Summary!$B$14&gt;=Cost_Schedule!A114),Inputs_Summary!$B$12,0)-IF(AND(Inputs_Summary!$B$16="Monthly",Inputs_Summary!$B$17&gt;=Cost_Schedule!A114),Inputs_Summary!$B$15,0)</f>
        <v>0</v>
      </c>
      <c r="L114" s="6">
        <f>-Loan_Amorization!B113</f>
        <v>212.13103047815048</v>
      </c>
      <c r="M114" s="1">
        <f>30*IF(Inputs_Summary!$B$9="Yes",Inputs_Summary!$B$5*Cost_Schedule!E114,IF(Cost_Schedule!E114&gt;0,Cost_Schedule!E114*Inputs_Summary!$B$5,0))</f>
        <v>-10.091250000000002</v>
      </c>
      <c r="N114" s="3">
        <f t="shared" si="5"/>
        <v>7492.5150448892628</v>
      </c>
    </row>
    <row r="115" spans="1:14" x14ac:dyDescent="0.25">
      <c r="A115">
        <v>113</v>
      </c>
      <c r="B115" s="12"/>
      <c r="C115">
        <f>$C$7</f>
        <v>15.25</v>
      </c>
      <c r="D115">
        <f>$D$7</f>
        <v>23.927419354838708</v>
      </c>
      <c r="E115">
        <f t="shared" si="3"/>
        <v>-8.6774193548387082</v>
      </c>
      <c r="G115" s="1">
        <f>C115*Inputs_Summary!$B$5*30</f>
        <v>52.612500000000004</v>
      </c>
      <c r="H115" s="3">
        <f t="shared" si="4"/>
        <v>8300.6999999999989</v>
      </c>
      <c r="J115" s="1"/>
      <c r="K115" s="1">
        <f>-IF(AND(Inputs_Summary!$B$13="Monthly",Inputs_Summary!$B$14&gt;=Cost_Schedule!A115),Inputs_Summary!$B$12,0)-IF(AND(Inputs_Summary!$B$16="Monthly",Inputs_Summary!$B$17&gt;=Cost_Schedule!A115),Inputs_Summary!$B$15,0)</f>
        <v>0</v>
      </c>
      <c r="L115" s="6">
        <f>-Loan_Amorization!B114</f>
        <v>212.13103047815048</v>
      </c>
      <c r="M115" s="1">
        <f>30*IF(Inputs_Summary!$B$9="Yes",Inputs_Summary!$B$5*Cost_Schedule!E115,IF(Cost_Schedule!E115&gt;0,Cost_Schedule!E115*Inputs_Summary!$B$5,0))</f>
        <v>-29.937096774193545</v>
      </c>
      <c r="N115" s="3">
        <f t="shared" si="5"/>
        <v>7674.7089785932194</v>
      </c>
    </row>
    <row r="116" spans="1:14" x14ac:dyDescent="0.25">
      <c r="A116">
        <v>114</v>
      </c>
      <c r="B116" s="12"/>
      <c r="C116">
        <f>$C$8</f>
        <v>16.5</v>
      </c>
      <c r="D116">
        <f>$D$8</f>
        <v>24.058333333333334</v>
      </c>
      <c r="E116">
        <f t="shared" si="3"/>
        <v>-7.5583333333333336</v>
      </c>
      <c r="G116" s="1">
        <f>C116*Inputs_Summary!$B$5*30</f>
        <v>56.925000000000004</v>
      </c>
      <c r="H116" s="3">
        <f t="shared" si="4"/>
        <v>8357.6249999999982</v>
      </c>
      <c r="J116" s="1"/>
      <c r="K116" s="1">
        <f>-IF(AND(Inputs_Summary!$B$13="Monthly",Inputs_Summary!$B$14&gt;=Cost_Schedule!A116),Inputs_Summary!$B$12,0)-IF(AND(Inputs_Summary!$B$16="Monthly",Inputs_Summary!$B$17&gt;=Cost_Schedule!A116),Inputs_Summary!$B$15,0)</f>
        <v>0</v>
      </c>
      <c r="L116" s="6">
        <f>-Loan_Amorization!B115</f>
        <v>212.13103047815048</v>
      </c>
      <c r="M116" s="1">
        <f>30*IF(Inputs_Summary!$B$9="Yes",Inputs_Summary!$B$5*Cost_Schedule!E116,IF(Cost_Schedule!E116&gt;0,Cost_Schedule!E116*Inputs_Summary!$B$5,0))</f>
        <v>-26.076250000000002</v>
      </c>
      <c r="N116" s="3">
        <f t="shared" si="5"/>
        <v>7860.7637590713703</v>
      </c>
    </row>
    <row r="117" spans="1:14" x14ac:dyDescent="0.25">
      <c r="A117">
        <v>115</v>
      </c>
      <c r="B117" s="12"/>
      <c r="C117">
        <f>$C$9</f>
        <v>16.5</v>
      </c>
      <c r="D117">
        <f>$D$9</f>
        <v>26.39516129032258</v>
      </c>
      <c r="E117">
        <f t="shared" si="3"/>
        <v>-9.8951612903225801</v>
      </c>
      <c r="G117" s="1">
        <f>C117*Inputs_Summary!$B$5*30</f>
        <v>56.925000000000004</v>
      </c>
      <c r="H117" s="3">
        <f t="shared" si="4"/>
        <v>8414.5499999999975</v>
      </c>
      <c r="J117" s="1"/>
      <c r="K117" s="1">
        <f>-IF(AND(Inputs_Summary!$B$13="Monthly",Inputs_Summary!$B$14&gt;=Cost_Schedule!A117),Inputs_Summary!$B$12,0)-IF(AND(Inputs_Summary!$B$16="Monthly",Inputs_Summary!$B$17&gt;=Cost_Schedule!A117),Inputs_Summary!$B$15,0)</f>
        <v>0</v>
      </c>
      <c r="L117" s="6">
        <f>-Loan_Amorization!B116</f>
        <v>212.13103047815048</v>
      </c>
      <c r="M117" s="1">
        <f>30*IF(Inputs_Summary!$B$9="Yes",Inputs_Summary!$B$5*Cost_Schedule!E117,IF(Cost_Schedule!E117&gt;0,Cost_Schedule!E117*Inputs_Summary!$B$5,0))</f>
        <v>-34.138306451612905</v>
      </c>
      <c r="N117" s="3">
        <f t="shared" si="5"/>
        <v>8038.7564830979081</v>
      </c>
    </row>
    <row r="118" spans="1:14" x14ac:dyDescent="0.25">
      <c r="A118">
        <v>116</v>
      </c>
      <c r="B118" s="12"/>
      <c r="C118">
        <f>$C$10</f>
        <v>17.25</v>
      </c>
      <c r="D118">
        <f>$D$10</f>
        <v>23.35483870967742</v>
      </c>
      <c r="E118">
        <f t="shared" si="3"/>
        <v>-6.1048387096774199</v>
      </c>
      <c r="G118" s="1">
        <f>C118*Inputs_Summary!$B$5*30</f>
        <v>59.512500000000003</v>
      </c>
      <c r="H118" s="3">
        <f t="shared" si="4"/>
        <v>8474.0624999999982</v>
      </c>
      <c r="J118" s="1"/>
      <c r="K118" s="1">
        <f>-IF(AND(Inputs_Summary!$B$13="Monthly",Inputs_Summary!$B$14&gt;=Cost_Schedule!A118),Inputs_Summary!$B$12,0)-IF(AND(Inputs_Summary!$B$16="Monthly",Inputs_Summary!$B$17&gt;=Cost_Schedule!A118),Inputs_Summary!$B$15,0)</f>
        <v>0</v>
      </c>
      <c r="L118" s="6">
        <f>-Loan_Amorization!B117</f>
        <v>212.13103047815048</v>
      </c>
      <c r="M118" s="1">
        <f>30*IF(Inputs_Summary!$B$9="Yes",Inputs_Summary!$B$5*Cost_Schedule!E118,IF(Cost_Schedule!E118&gt;0,Cost_Schedule!E118*Inputs_Summary!$B$5,0))</f>
        <v>-21.061693548387098</v>
      </c>
      <c r="N118" s="3">
        <f t="shared" si="5"/>
        <v>8229.8258200276723</v>
      </c>
    </row>
    <row r="119" spans="1:14" x14ac:dyDescent="0.25">
      <c r="A119">
        <v>117</v>
      </c>
      <c r="B119" s="12"/>
      <c r="C119">
        <f>$C$11</f>
        <v>18.25</v>
      </c>
      <c r="D119">
        <f>$D$11</f>
        <v>20.25</v>
      </c>
      <c r="E119">
        <f t="shared" si="3"/>
        <v>-2</v>
      </c>
      <c r="G119" s="1">
        <f>C119*Inputs_Summary!$B$5*30</f>
        <v>62.962499999999999</v>
      </c>
      <c r="H119" s="3">
        <f t="shared" si="4"/>
        <v>8537.0249999999978</v>
      </c>
      <c r="J119" s="1"/>
      <c r="K119" s="1">
        <f>-IF(AND(Inputs_Summary!$B$13="Monthly",Inputs_Summary!$B$14&gt;=Cost_Schedule!A119),Inputs_Summary!$B$12,0)-IF(AND(Inputs_Summary!$B$16="Monthly",Inputs_Summary!$B$17&gt;=Cost_Schedule!A119),Inputs_Summary!$B$15,0)</f>
        <v>0</v>
      </c>
      <c r="L119" s="6">
        <f>-Loan_Amorization!B118</f>
        <v>212.13103047815048</v>
      </c>
      <c r="M119" s="1">
        <f>30*IF(Inputs_Summary!$B$9="Yes",Inputs_Summary!$B$5*Cost_Schedule!E119,IF(Cost_Schedule!E119&gt;0,Cost_Schedule!E119*Inputs_Summary!$B$5,0))</f>
        <v>-6.9</v>
      </c>
      <c r="N119" s="3">
        <f t="shared" si="5"/>
        <v>8435.0568505058236</v>
      </c>
    </row>
    <row r="120" spans="1:14" x14ac:dyDescent="0.25">
      <c r="A120">
        <v>118</v>
      </c>
      <c r="B120" s="12"/>
      <c r="C120">
        <f>$C$12</f>
        <v>23.75</v>
      </c>
      <c r="D120">
        <f>$D$12</f>
        <v>15.258064516129032</v>
      </c>
      <c r="E120">
        <f t="shared" si="3"/>
        <v>8.491935483870968</v>
      </c>
      <c r="G120" s="1">
        <f>C120*Inputs_Summary!$B$5*30</f>
        <v>81.9375</v>
      </c>
      <c r="H120" s="3">
        <f t="shared" si="4"/>
        <v>8618.9624999999978</v>
      </c>
      <c r="J120" s="1"/>
      <c r="K120" s="1">
        <f>-IF(AND(Inputs_Summary!$B$13="Monthly",Inputs_Summary!$B$14&gt;=Cost_Schedule!A120),Inputs_Summary!$B$12,0)-IF(AND(Inputs_Summary!$B$16="Monthly",Inputs_Summary!$B$17&gt;=Cost_Schedule!A120),Inputs_Summary!$B$15,0)</f>
        <v>0</v>
      </c>
      <c r="L120" s="6">
        <f>-Loan_Amorization!B119</f>
        <v>212.13103047815048</v>
      </c>
      <c r="M120" s="1">
        <f>30*IF(Inputs_Summary!$B$9="Yes",Inputs_Summary!$B$5*Cost_Schedule!E120,IF(Cost_Schedule!E120&gt;0,Cost_Schedule!E120*Inputs_Summary!$B$5,0))</f>
        <v>29.297177419354842</v>
      </c>
      <c r="N120" s="3">
        <f t="shared" si="5"/>
        <v>8676.4850584033284</v>
      </c>
    </row>
    <row r="121" spans="1:14" x14ac:dyDescent="0.25">
      <c r="A121">
        <v>119</v>
      </c>
      <c r="B121" s="12"/>
      <c r="C121">
        <f>$C$13</f>
        <v>24.75</v>
      </c>
      <c r="D121">
        <f>$D$13</f>
        <v>8.3166666666666664</v>
      </c>
      <c r="E121">
        <f t="shared" si="3"/>
        <v>16.433333333333334</v>
      </c>
      <c r="G121" s="1">
        <f>C121*Inputs_Summary!$B$5*30</f>
        <v>85.387500000000003</v>
      </c>
      <c r="H121" s="3">
        <f t="shared" si="4"/>
        <v>8704.3499999999985</v>
      </c>
      <c r="J121" s="1"/>
      <c r="K121" s="1">
        <f>-IF(AND(Inputs_Summary!$B$13="Monthly",Inputs_Summary!$B$14&gt;=Cost_Schedule!A121),Inputs_Summary!$B$12,0)-IF(AND(Inputs_Summary!$B$16="Monthly",Inputs_Summary!$B$17&gt;=Cost_Schedule!A121),Inputs_Summary!$B$15,0)</f>
        <v>0</v>
      </c>
      <c r="L121" s="6">
        <f>-Loan_Amorization!B120</f>
        <v>212.13103047815048</v>
      </c>
      <c r="M121" s="1">
        <f>30*IF(Inputs_Summary!$B$9="Yes",Inputs_Summary!$B$5*Cost_Schedule!E121,IF(Cost_Schedule!E121&gt;0,Cost_Schedule!E121*Inputs_Summary!$B$5,0))</f>
        <v>56.695000000000007</v>
      </c>
      <c r="N121" s="3">
        <f t="shared" si="5"/>
        <v>8945.311088881479</v>
      </c>
    </row>
    <row r="122" spans="1:14" x14ac:dyDescent="0.25">
      <c r="A122">
        <v>120</v>
      </c>
      <c r="B122" s="12"/>
      <c r="C122">
        <f>$C$14</f>
        <v>32</v>
      </c>
      <c r="D122">
        <f>$D$14</f>
        <v>6.169354838709677</v>
      </c>
      <c r="E122">
        <f t="shared" si="3"/>
        <v>25.830645161290324</v>
      </c>
      <c r="G122" s="1">
        <f>C122*Inputs_Summary!$B$5*30</f>
        <v>110.4</v>
      </c>
      <c r="H122" s="3">
        <f t="shared" si="4"/>
        <v>8814.7499999999982</v>
      </c>
      <c r="J122" s="1"/>
      <c r="K122" s="1">
        <f>-IF(AND(Inputs_Summary!$B$13="Monthly",Inputs_Summary!$B$14&gt;=Cost_Schedule!A122),Inputs_Summary!$B$12,0)-IF(AND(Inputs_Summary!$B$16="Monthly",Inputs_Summary!$B$17&gt;=Cost_Schedule!A122),Inputs_Summary!$B$15,0)-IF(AND(Inputs_Summary!$B$13="Annually",Inputs_Summary!$B$14&gt;=Cost_Schedule!B111),Inputs_Summary!$B$12,0)-IF(AND(Inputs_Summary!$B$16="Annually",Inputs_Summary!$B$17&gt;=Cost_Schedule!B111),Inputs_Summary!$B$15,0)</f>
        <v>0</v>
      </c>
      <c r="L122" s="6">
        <f>-Loan_Amorization!B121</f>
        <v>212.13103047815048</v>
      </c>
      <c r="M122" s="1">
        <f>30*IF(Inputs_Summary!$B$9="Yes",Inputs_Summary!$B$5*Cost_Schedule!E122,IF(Cost_Schedule!E122&gt;0,Cost_Schedule!E122*Inputs_Summary!$B$5,0))</f>
        <v>89.115725806451621</v>
      </c>
      <c r="N122" s="3">
        <f t="shared" si="5"/>
        <v>9246.5578451660804</v>
      </c>
    </row>
    <row r="123" spans="1:14" x14ac:dyDescent="0.25">
      <c r="A123">
        <v>121</v>
      </c>
      <c r="B123" s="12">
        <v>11</v>
      </c>
      <c r="C123">
        <f>$C$3</f>
        <v>33.25</v>
      </c>
      <c r="D123">
        <f>$D$3</f>
        <v>8.6693548387096779</v>
      </c>
      <c r="E123">
        <f t="shared" si="3"/>
        <v>24.58064516129032</v>
      </c>
      <c r="G123" s="1">
        <f>C123*Inputs_Summary!$B$5*30</f>
        <v>114.71250000000001</v>
      </c>
      <c r="H123" s="3">
        <f t="shared" si="4"/>
        <v>8929.4624999999978</v>
      </c>
      <c r="J123" s="1"/>
      <c r="K123" s="1">
        <f>-IF(AND(Inputs_Summary!$B$13="Monthly",Inputs_Summary!$B$14&gt;=Cost_Schedule!A123),Inputs_Summary!$B$12,0)-IF(AND(Inputs_Summary!$B$16="Monthly",Inputs_Summary!$B$17&gt;=Cost_Schedule!A123),Inputs_Summary!$B$15,0)</f>
        <v>0</v>
      </c>
      <c r="L123" s="6">
        <f>-Loan_Amorization!B122</f>
        <v>0</v>
      </c>
      <c r="M123" s="1">
        <f>30*IF(Inputs_Summary!$B$9="Yes",Inputs_Summary!$B$5*Cost_Schedule!E123,IF(Cost_Schedule!E123&gt;0,Cost_Schedule!E123*Inputs_Summary!$B$5,0))</f>
        <v>84.803225806451607</v>
      </c>
      <c r="N123" s="3">
        <f t="shared" si="5"/>
        <v>9331.3610709725326</v>
      </c>
    </row>
    <row r="124" spans="1:14" x14ac:dyDescent="0.25">
      <c r="A124">
        <v>122</v>
      </c>
      <c r="B124" s="12"/>
      <c r="C124">
        <f>$C$4</f>
        <v>22.5</v>
      </c>
      <c r="D124">
        <f>$D$4</f>
        <v>11.098214285714286</v>
      </c>
      <c r="E124">
        <f t="shared" si="3"/>
        <v>11.401785714285714</v>
      </c>
      <c r="G124" s="1">
        <f>C124*Inputs_Summary!$B$5*30</f>
        <v>77.625</v>
      </c>
      <c r="H124" s="3">
        <f t="shared" si="4"/>
        <v>9007.0874999999978</v>
      </c>
      <c r="J124" s="1"/>
      <c r="K124" s="1">
        <f>-IF(AND(Inputs_Summary!$B$13="Monthly",Inputs_Summary!$B$14&gt;=Cost_Schedule!A124),Inputs_Summary!$B$12,0)-IF(AND(Inputs_Summary!$B$16="Monthly",Inputs_Summary!$B$17&gt;=Cost_Schedule!A124),Inputs_Summary!$B$15,0)</f>
        <v>0</v>
      </c>
      <c r="L124" s="6">
        <f>-Loan_Amorization!B123</f>
        <v>0</v>
      </c>
      <c r="M124" s="1">
        <f>30*IF(Inputs_Summary!$B$9="Yes",Inputs_Summary!$B$5*Cost_Schedule!E124,IF(Cost_Schedule!E124&gt;0,Cost_Schedule!E124*Inputs_Summary!$B$5,0))</f>
        <v>39.336160714285711</v>
      </c>
      <c r="N124" s="3">
        <f t="shared" si="5"/>
        <v>9370.6972316868178</v>
      </c>
    </row>
    <row r="125" spans="1:14" x14ac:dyDescent="0.25">
      <c r="A125">
        <v>123</v>
      </c>
      <c r="B125" s="12"/>
      <c r="C125">
        <f>$C$5</f>
        <v>19</v>
      </c>
      <c r="D125">
        <f>$D$5</f>
        <v>16.669354838709676</v>
      </c>
      <c r="E125">
        <f t="shared" si="3"/>
        <v>2.3306451612903238</v>
      </c>
      <c r="G125" s="1">
        <f>C125*Inputs_Summary!$B$5*30</f>
        <v>65.55</v>
      </c>
      <c r="H125" s="3">
        <f t="shared" si="4"/>
        <v>9072.6374999999971</v>
      </c>
      <c r="J125" s="1"/>
      <c r="K125" s="1">
        <f>-IF(AND(Inputs_Summary!$B$13="Monthly",Inputs_Summary!$B$14&gt;=Cost_Schedule!A125),Inputs_Summary!$B$12,0)-IF(AND(Inputs_Summary!$B$16="Monthly",Inputs_Summary!$B$17&gt;=Cost_Schedule!A125),Inputs_Summary!$B$15,0)</f>
        <v>0</v>
      </c>
      <c r="L125" s="6">
        <f>-Loan_Amorization!B124</f>
        <v>0</v>
      </c>
      <c r="M125" s="1">
        <f>30*IF(Inputs_Summary!$B$9="Yes",Inputs_Summary!$B$5*Cost_Schedule!E125,IF(Cost_Schedule!E125&gt;0,Cost_Schedule!E125*Inputs_Summary!$B$5,0))</f>
        <v>8.0407258064516167</v>
      </c>
      <c r="N125" s="3">
        <f t="shared" si="5"/>
        <v>9378.7379574932693</v>
      </c>
    </row>
    <row r="126" spans="1:14" x14ac:dyDescent="0.25">
      <c r="A126">
        <v>124</v>
      </c>
      <c r="B126" s="12"/>
      <c r="C126">
        <f>$C$6</f>
        <v>16.5</v>
      </c>
      <c r="D126">
        <f>$D$6</f>
        <v>19.425000000000001</v>
      </c>
      <c r="E126">
        <f t="shared" si="3"/>
        <v>-2.9250000000000007</v>
      </c>
      <c r="G126" s="1">
        <f>C126*Inputs_Summary!$B$5*30</f>
        <v>56.925000000000004</v>
      </c>
      <c r="H126" s="3">
        <f t="shared" si="4"/>
        <v>9129.5624999999964</v>
      </c>
      <c r="J126" s="1"/>
      <c r="K126" s="1">
        <f>-IF(AND(Inputs_Summary!$B$13="Monthly",Inputs_Summary!$B$14&gt;=Cost_Schedule!A126),Inputs_Summary!$B$12,0)-IF(AND(Inputs_Summary!$B$16="Monthly",Inputs_Summary!$B$17&gt;=Cost_Schedule!A126),Inputs_Summary!$B$15,0)</f>
        <v>0</v>
      </c>
      <c r="L126" s="6">
        <f>-Loan_Amorization!B125</f>
        <v>0</v>
      </c>
      <c r="M126" s="1">
        <f>30*IF(Inputs_Summary!$B$9="Yes",Inputs_Summary!$B$5*Cost_Schedule!E126,IF(Cost_Schedule!E126&gt;0,Cost_Schedule!E126*Inputs_Summary!$B$5,0))</f>
        <v>-10.091250000000002</v>
      </c>
      <c r="N126" s="3">
        <f t="shared" si="5"/>
        <v>9368.6467074932698</v>
      </c>
    </row>
    <row r="127" spans="1:14" x14ac:dyDescent="0.25">
      <c r="A127">
        <v>125</v>
      </c>
      <c r="B127" s="12"/>
      <c r="C127">
        <f>$C$7</f>
        <v>15.25</v>
      </c>
      <c r="D127">
        <f>$D$7</f>
        <v>23.927419354838708</v>
      </c>
      <c r="E127">
        <f t="shared" si="3"/>
        <v>-8.6774193548387082</v>
      </c>
      <c r="G127" s="1">
        <f>C127*Inputs_Summary!$B$5*30</f>
        <v>52.612500000000004</v>
      </c>
      <c r="H127" s="3">
        <f t="shared" si="4"/>
        <v>9182.1749999999956</v>
      </c>
      <c r="J127" s="1"/>
      <c r="K127" s="1">
        <f>-IF(AND(Inputs_Summary!$B$13="Monthly",Inputs_Summary!$B$14&gt;=Cost_Schedule!A127),Inputs_Summary!$B$12,0)-IF(AND(Inputs_Summary!$B$16="Monthly",Inputs_Summary!$B$17&gt;=Cost_Schedule!A127),Inputs_Summary!$B$15,0)</f>
        <v>0</v>
      </c>
      <c r="L127" s="6">
        <f>-Loan_Amorization!B126</f>
        <v>0</v>
      </c>
      <c r="M127" s="1">
        <f>30*IF(Inputs_Summary!$B$9="Yes",Inputs_Summary!$B$5*Cost_Schedule!E127,IF(Cost_Schedule!E127&gt;0,Cost_Schedule!E127*Inputs_Summary!$B$5,0))</f>
        <v>-29.937096774193545</v>
      </c>
      <c r="N127" s="3">
        <f t="shared" si="5"/>
        <v>9338.7096107190755</v>
      </c>
    </row>
    <row r="128" spans="1:14" x14ac:dyDescent="0.25">
      <c r="A128">
        <v>126</v>
      </c>
      <c r="B128" s="12"/>
      <c r="C128">
        <f>$C$8</f>
        <v>16.5</v>
      </c>
      <c r="D128">
        <f>$D$8</f>
        <v>24.058333333333334</v>
      </c>
      <c r="E128">
        <f t="shared" si="3"/>
        <v>-7.5583333333333336</v>
      </c>
      <c r="G128" s="1">
        <f>C128*Inputs_Summary!$B$5*30</f>
        <v>56.925000000000004</v>
      </c>
      <c r="H128" s="3">
        <f t="shared" si="4"/>
        <v>9239.0999999999949</v>
      </c>
      <c r="J128" s="1"/>
      <c r="K128" s="1">
        <f>-IF(AND(Inputs_Summary!$B$13="Monthly",Inputs_Summary!$B$14&gt;=Cost_Schedule!A128),Inputs_Summary!$B$12,0)-IF(AND(Inputs_Summary!$B$16="Monthly",Inputs_Summary!$B$17&gt;=Cost_Schedule!A128),Inputs_Summary!$B$15,0)</f>
        <v>0</v>
      </c>
      <c r="L128" s="6">
        <f>-Loan_Amorization!B127</f>
        <v>0</v>
      </c>
      <c r="M128" s="1">
        <f>30*IF(Inputs_Summary!$B$9="Yes",Inputs_Summary!$B$5*Cost_Schedule!E128,IF(Cost_Schedule!E128&gt;0,Cost_Schedule!E128*Inputs_Summary!$B$5,0))</f>
        <v>-26.076250000000002</v>
      </c>
      <c r="N128" s="3">
        <f t="shared" si="5"/>
        <v>9312.6333607190754</v>
      </c>
    </row>
    <row r="129" spans="1:14" x14ac:dyDescent="0.25">
      <c r="A129">
        <v>127</v>
      </c>
      <c r="B129" s="12"/>
      <c r="C129">
        <f>$C$9</f>
        <v>16.5</v>
      </c>
      <c r="D129">
        <f>$D$9</f>
        <v>26.39516129032258</v>
      </c>
      <c r="E129">
        <f t="shared" si="3"/>
        <v>-9.8951612903225801</v>
      </c>
      <c r="G129" s="1">
        <f>C129*Inputs_Summary!$B$5*30</f>
        <v>56.925000000000004</v>
      </c>
      <c r="H129" s="3">
        <f t="shared" si="4"/>
        <v>9296.0249999999942</v>
      </c>
      <c r="J129" s="1"/>
      <c r="K129" s="1">
        <f>-IF(AND(Inputs_Summary!$B$13="Monthly",Inputs_Summary!$B$14&gt;=Cost_Schedule!A129),Inputs_Summary!$B$12,0)-IF(AND(Inputs_Summary!$B$16="Monthly",Inputs_Summary!$B$17&gt;=Cost_Schedule!A129),Inputs_Summary!$B$15,0)</f>
        <v>0</v>
      </c>
      <c r="L129" s="6">
        <f>-Loan_Amorization!B128</f>
        <v>0</v>
      </c>
      <c r="M129" s="1">
        <f>30*IF(Inputs_Summary!$B$9="Yes",Inputs_Summary!$B$5*Cost_Schedule!E129,IF(Cost_Schedule!E129&gt;0,Cost_Schedule!E129*Inputs_Summary!$B$5,0))</f>
        <v>-34.138306451612905</v>
      </c>
      <c r="N129" s="3">
        <f t="shared" si="5"/>
        <v>9278.4950542674633</v>
      </c>
    </row>
    <row r="130" spans="1:14" x14ac:dyDescent="0.25">
      <c r="A130">
        <v>128</v>
      </c>
      <c r="B130" s="12"/>
      <c r="C130">
        <f>$C$10</f>
        <v>17.25</v>
      </c>
      <c r="D130">
        <f>$D$10</f>
        <v>23.35483870967742</v>
      </c>
      <c r="E130">
        <f t="shared" si="3"/>
        <v>-6.1048387096774199</v>
      </c>
      <c r="G130" s="1">
        <f>C130*Inputs_Summary!$B$5*30</f>
        <v>59.512500000000003</v>
      </c>
      <c r="H130" s="3">
        <f t="shared" si="4"/>
        <v>9355.5374999999949</v>
      </c>
      <c r="J130" s="1"/>
      <c r="K130" s="1">
        <f>-IF(AND(Inputs_Summary!$B$13="Monthly",Inputs_Summary!$B$14&gt;=Cost_Schedule!A130),Inputs_Summary!$B$12,0)-IF(AND(Inputs_Summary!$B$16="Monthly",Inputs_Summary!$B$17&gt;=Cost_Schedule!A130),Inputs_Summary!$B$15,0)</f>
        <v>0</v>
      </c>
      <c r="L130" s="6">
        <f>-Loan_Amorization!B129</f>
        <v>0</v>
      </c>
      <c r="M130" s="1">
        <f>30*IF(Inputs_Summary!$B$9="Yes",Inputs_Summary!$B$5*Cost_Schedule!E130,IF(Cost_Schedule!E130&gt;0,Cost_Schedule!E130*Inputs_Summary!$B$5,0))</f>
        <v>-21.061693548387098</v>
      </c>
      <c r="N130" s="3">
        <f t="shared" si="5"/>
        <v>9257.4333607190765</v>
      </c>
    </row>
    <row r="131" spans="1:14" x14ac:dyDescent="0.25">
      <c r="A131">
        <v>129</v>
      </c>
      <c r="B131" s="12"/>
      <c r="C131">
        <f>$C$11</f>
        <v>18.25</v>
      </c>
      <c r="D131">
        <f>$D$11</f>
        <v>20.25</v>
      </c>
      <c r="E131">
        <f t="shared" si="3"/>
        <v>-2</v>
      </c>
      <c r="G131" s="1">
        <f>C131*Inputs_Summary!$B$5*30</f>
        <v>62.962499999999999</v>
      </c>
      <c r="H131" s="3">
        <f t="shared" si="4"/>
        <v>9418.4999999999945</v>
      </c>
      <c r="J131" s="1"/>
      <c r="K131" s="1">
        <f>-IF(AND(Inputs_Summary!$B$13="Monthly",Inputs_Summary!$B$14&gt;=Cost_Schedule!A131),Inputs_Summary!$B$12,0)-IF(AND(Inputs_Summary!$B$16="Monthly",Inputs_Summary!$B$17&gt;=Cost_Schedule!A131),Inputs_Summary!$B$15,0)</f>
        <v>0</v>
      </c>
      <c r="L131" s="6">
        <f>-Loan_Amorization!B130</f>
        <v>0</v>
      </c>
      <c r="M131" s="1">
        <f>30*IF(Inputs_Summary!$B$9="Yes",Inputs_Summary!$B$5*Cost_Schedule!E131,IF(Cost_Schedule!E131&gt;0,Cost_Schedule!E131*Inputs_Summary!$B$5,0))</f>
        <v>-6.9</v>
      </c>
      <c r="N131" s="3">
        <f t="shared" si="5"/>
        <v>9250.5333607190769</v>
      </c>
    </row>
    <row r="132" spans="1:14" x14ac:dyDescent="0.25">
      <c r="A132">
        <v>130</v>
      </c>
      <c r="B132" s="12"/>
      <c r="C132">
        <f>$C$12</f>
        <v>23.75</v>
      </c>
      <c r="D132">
        <f>$D$12</f>
        <v>15.258064516129032</v>
      </c>
      <c r="E132">
        <f t="shared" ref="E132:E195" si="6">C132-D132</f>
        <v>8.491935483870968</v>
      </c>
      <c r="G132" s="1">
        <f>C132*Inputs_Summary!$B$5*30</f>
        <v>81.9375</v>
      </c>
      <c r="H132" s="3">
        <f t="shared" si="4"/>
        <v>9500.4374999999945</v>
      </c>
      <c r="J132" s="1"/>
      <c r="K132" s="1">
        <f>-IF(AND(Inputs_Summary!$B$13="Monthly",Inputs_Summary!$B$14&gt;=Cost_Schedule!A132),Inputs_Summary!$B$12,0)-IF(AND(Inputs_Summary!$B$16="Monthly",Inputs_Summary!$B$17&gt;=Cost_Schedule!A132),Inputs_Summary!$B$15,0)</f>
        <v>0</v>
      </c>
      <c r="L132" s="6">
        <f>-Loan_Amorization!B131</f>
        <v>0</v>
      </c>
      <c r="M132" s="1">
        <f>30*IF(Inputs_Summary!$B$9="Yes",Inputs_Summary!$B$5*Cost_Schedule!E132,IF(Cost_Schedule!E132&gt;0,Cost_Schedule!E132*Inputs_Summary!$B$5,0))</f>
        <v>29.297177419354842</v>
      </c>
      <c r="N132" s="3">
        <f t="shared" si="5"/>
        <v>9279.8305381384325</v>
      </c>
    </row>
    <row r="133" spans="1:14" x14ac:dyDescent="0.25">
      <c r="A133">
        <v>131</v>
      </c>
      <c r="B133" s="12"/>
      <c r="C133">
        <f>$C$13</f>
        <v>24.75</v>
      </c>
      <c r="D133">
        <f>$D$13</f>
        <v>8.3166666666666664</v>
      </c>
      <c r="E133">
        <f t="shared" si="6"/>
        <v>16.433333333333334</v>
      </c>
      <c r="G133" s="1">
        <f>C133*Inputs_Summary!$B$5*30</f>
        <v>85.387500000000003</v>
      </c>
      <c r="H133" s="3">
        <f t="shared" ref="H133:H196" si="7">G133+H132</f>
        <v>9585.8249999999953</v>
      </c>
      <c r="J133" s="1"/>
      <c r="K133" s="1">
        <f>-IF(AND(Inputs_Summary!$B$13="Monthly",Inputs_Summary!$B$14&gt;=Cost_Schedule!A133),Inputs_Summary!$B$12,0)-IF(AND(Inputs_Summary!$B$16="Monthly",Inputs_Summary!$B$17&gt;=Cost_Schedule!A133),Inputs_Summary!$B$15,0)</f>
        <v>0</v>
      </c>
      <c r="L133" s="6">
        <f>-Loan_Amorization!B132</f>
        <v>0</v>
      </c>
      <c r="M133" s="1">
        <f>30*IF(Inputs_Summary!$B$9="Yes",Inputs_Summary!$B$5*Cost_Schedule!E133,IF(Cost_Schedule!E133&gt;0,Cost_Schedule!E133*Inputs_Summary!$B$5,0))</f>
        <v>56.695000000000007</v>
      </c>
      <c r="N133" s="3">
        <f t="shared" ref="N133:N196" si="8">N132+SUM(J133:M133)</f>
        <v>9336.5255381384322</v>
      </c>
    </row>
    <row r="134" spans="1:14" x14ac:dyDescent="0.25">
      <c r="A134">
        <v>132</v>
      </c>
      <c r="B134" s="12"/>
      <c r="C134">
        <f>$C$14</f>
        <v>32</v>
      </c>
      <c r="D134">
        <f>$D$14</f>
        <v>6.169354838709677</v>
      </c>
      <c r="E134">
        <f t="shared" si="6"/>
        <v>25.830645161290324</v>
      </c>
      <c r="G134" s="1">
        <f>C134*Inputs_Summary!$B$5*30</f>
        <v>110.4</v>
      </c>
      <c r="H134" s="3">
        <f t="shared" si="7"/>
        <v>9696.2249999999949</v>
      </c>
      <c r="J134" s="1"/>
      <c r="K134" s="1">
        <f>-IF(AND(Inputs_Summary!$B$13="Monthly",Inputs_Summary!$B$14&gt;=Cost_Schedule!A134),Inputs_Summary!$B$12,0)-IF(AND(Inputs_Summary!$B$16="Monthly",Inputs_Summary!$B$17&gt;=Cost_Schedule!A134),Inputs_Summary!$B$15,0)-IF(AND(Inputs_Summary!$B$13="Annually",Inputs_Summary!$B$14&gt;=Cost_Schedule!B123),Inputs_Summary!$B$12,0)-IF(AND(Inputs_Summary!$B$16="Annually",Inputs_Summary!$B$17&gt;=Cost_Schedule!B123),Inputs_Summary!$B$15,0)</f>
        <v>0</v>
      </c>
      <c r="L134" s="6">
        <f>-Loan_Amorization!B133</f>
        <v>0</v>
      </c>
      <c r="M134" s="1">
        <f>30*IF(Inputs_Summary!$B$9="Yes",Inputs_Summary!$B$5*Cost_Schedule!E134,IF(Cost_Schedule!E134&gt;0,Cost_Schedule!E134*Inputs_Summary!$B$5,0))</f>
        <v>89.115725806451621</v>
      </c>
      <c r="N134" s="3">
        <f t="shared" si="8"/>
        <v>9425.6412639448845</v>
      </c>
    </row>
    <row r="135" spans="1:14" x14ac:dyDescent="0.25">
      <c r="A135">
        <v>133</v>
      </c>
      <c r="B135" s="12">
        <v>12</v>
      </c>
      <c r="C135">
        <f>$C$3</f>
        <v>33.25</v>
      </c>
      <c r="D135">
        <f>$D$3</f>
        <v>8.6693548387096779</v>
      </c>
      <c r="E135">
        <f t="shared" si="6"/>
        <v>24.58064516129032</v>
      </c>
      <c r="G135" s="1">
        <f>C135*Inputs_Summary!$B$5*30</f>
        <v>114.71250000000001</v>
      </c>
      <c r="H135" s="3">
        <f t="shared" si="7"/>
        <v>9810.9374999999945</v>
      </c>
      <c r="J135" s="1"/>
      <c r="K135" s="1">
        <f>-IF(AND(Inputs_Summary!$B$13="Monthly",Inputs_Summary!$B$14&gt;=Cost_Schedule!A135),Inputs_Summary!$B$12,0)-IF(AND(Inputs_Summary!$B$16="Monthly",Inputs_Summary!$B$17&gt;=Cost_Schedule!A135),Inputs_Summary!$B$15,0)</f>
        <v>0</v>
      </c>
      <c r="L135" s="6">
        <f>-Loan_Amorization!B134</f>
        <v>0</v>
      </c>
      <c r="M135" s="1">
        <f>30*IF(Inputs_Summary!$B$9="Yes",Inputs_Summary!$B$5*Cost_Schedule!E135,IF(Cost_Schedule!E135&gt;0,Cost_Schedule!E135*Inputs_Summary!$B$5,0))</f>
        <v>84.803225806451607</v>
      </c>
      <c r="N135" s="3">
        <f t="shared" si="8"/>
        <v>9510.4444897513367</v>
      </c>
    </row>
    <row r="136" spans="1:14" x14ac:dyDescent="0.25">
      <c r="A136">
        <v>134</v>
      </c>
      <c r="B136" s="12"/>
      <c r="C136">
        <f>$C$4</f>
        <v>22.5</v>
      </c>
      <c r="D136">
        <f>$D$4</f>
        <v>11.098214285714286</v>
      </c>
      <c r="E136">
        <f t="shared" si="6"/>
        <v>11.401785714285714</v>
      </c>
      <c r="G136" s="1">
        <f>C136*Inputs_Summary!$B$5*30</f>
        <v>77.625</v>
      </c>
      <c r="H136" s="3">
        <f t="shared" si="7"/>
        <v>9888.5624999999945</v>
      </c>
      <c r="J136" s="1"/>
      <c r="K136" s="1">
        <f>-IF(AND(Inputs_Summary!$B$13="Monthly",Inputs_Summary!$B$14&gt;=Cost_Schedule!A136),Inputs_Summary!$B$12,0)-IF(AND(Inputs_Summary!$B$16="Monthly",Inputs_Summary!$B$17&gt;=Cost_Schedule!A136),Inputs_Summary!$B$15,0)</f>
        <v>0</v>
      </c>
      <c r="L136" s="6">
        <f>-Loan_Amorization!B135</f>
        <v>0</v>
      </c>
      <c r="M136" s="1">
        <f>30*IF(Inputs_Summary!$B$9="Yes",Inputs_Summary!$B$5*Cost_Schedule!E136,IF(Cost_Schedule!E136&gt;0,Cost_Schedule!E136*Inputs_Summary!$B$5,0))</f>
        <v>39.336160714285711</v>
      </c>
      <c r="N136" s="3">
        <f t="shared" si="8"/>
        <v>9549.7806504656219</v>
      </c>
    </row>
    <row r="137" spans="1:14" x14ac:dyDescent="0.25">
      <c r="A137">
        <v>135</v>
      </c>
      <c r="B137" s="12"/>
      <c r="C137">
        <f>$C$5</f>
        <v>19</v>
      </c>
      <c r="D137">
        <f>$D$5</f>
        <v>16.669354838709676</v>
      </c>
      <c r="E137">
        <f t="shared" si="6"/>
        <v>2.3306451612903238</v>
      </c>
      <c r="G137" s="1">
        <f>C137*Inputs_Summary!$B$5*30</f>
        <v>65.55</v>
      </c>
      <c r="H137" s="3">
        <f t="shared" si="7"/>
        <v>9954.1124999999938</v>
      </c>
      <c r="J137" s="1"/>
      <c r="K137" s="1">
        <f>-IF(AND(Inputs_Summary!$B$13="Monthly",Inputs_Summary!$B$14&gt;=Cost_Schedule!A137),Inputs_Summary!$B$12,0)-IF(AND(Inputs_Summary!$B$16="Monthly",Inputs_Summary!$B$17&gt;=Cost_Schedule!A137),Inputs_Summary!$B$15,0)</f>
        <v>0</v>
      </c>
      <c r="L137" s="6">
        <f>-Loan_Amorization!B136</f>
        <v>0</v>
      </c>
      <c r="M137" s="1">
        <f>30*IF(Inputs_Summary!$B$9="Yes",Inputs_Summary!$B$5*Cost_Schedule!E137,IF(Cost_Schedule!E137&gt;0,Cost_Schedule!E137*Inputs_Summary!$B$5,0))</f>
        <v>8.0407258064516167</v>
      </c>
      <c r="N137" s="3">
        <f t="shared" si="8"/>
        <v>9557.8213762720734</v>
      </c>
    </row>
    <row r="138" spans="1:14" x14ac:dyDescent="0.25">
      <c r="A138">
        <v>136</v>
      </c>
      <c r="B138" s="12"/>
      <c r="C138">
        <f>$C$6</f>
        <v>16.5</v>
      </c>
      <c r="D138">
        <f>$D$6</f>
        <v>19.425000000000001</v>
      </c>
      <c r="E138">
        <f t="shared" si="6"/>
        <v>-2.9250000000000007</v>
      </c>
      <c r="G138" s="1">
        <f>C138*Inputs_Summary!$B$5*30</f>
        <v>56.925000000000004</v>
      </c>
      <c r="H138" s="3">
        <f t="shared" si="7"/>
        <v>10011.037499999993</v>
      </c>
      <c r="J138" s="1"/>
      <c r="K138" s="1">
        <f>-IF(AND(Inputs_Summary!$B$13="Monthly",Inputs_Summary!$B$14&gt;=Cost_Schedule!A138),Inputs_Summary!$B$12,0)-IF(AND(Inputs_Summary!$B$16="Monthly",Inputs_Summary!$B$17&gt;=Cost_Schedule!A138),Inputs_Summary!$B$15,0)</f>
        <v>0</v>
      </c>
      <c r="L138" s="6">
        <f>-Loan_Amorization!B137</f>
        <v>0</v>
      </c>
      <c r="M138" s="1">
        <f>30*IF(Inputs_Summary!$B$9="Yes",Inputs_Summary!$B$5*Cost_Schedule!E138,IF(Cost_Schedule!E138&gt;0,Cost_Schedule!E138*Inputs_Summary!$B$5,0))</f>
        <v>-10.091250000000002</v>
      </c>
      <c r="N138" s="3">
        <f t="shared" si="8"/>
        <v>9547.7301262720739</v>
      </c>
    </row>
    <row r="139" spans="1:14" x14ac:dyDescent="0.25">
      <c r="A139">
        <v>137</v>
      </c>
      <c r="B139" s="12"/>
      <c r="C139">
        <f>$C$7</f>
        <v>15.25</v>
      </c>
      <c r="D139">
        <f>$D$7</f>
        <v>23.927419354838708</v>
      </c>
      <c r="E139">
        <f t="shared" si="6"/>
        <v>-8.6774193548387082</v>
      </c>
      <c r="G139" s="1">
        <f>C139*Inputs_Summary!$B$5*30</f>
        <v>52.612500000000004</v>
      </c>
      <c r="H139" s="3">
        <f t="shared" si="7"/>
        <v>10063.649999999992</v>
      </c>
      <c r="J139" s="1"/>
      <c r="K139" s="1">
        <f>-IF(AND(Inputs_Summary!$B$13="Monthly",Inputs_Summary!$B$14&gt;=Cost_Schedule!A139),Inputs_Summary!$B$12,0)-IF(AND(Inputs_Summary!$B$16="Monthly",Inputs_Summary!$B$17&gt;=Cost_Schedule!A139),Inputs_Summary!$B$15,0)</f>
        <v>0</v>
      </c>
      <c r="L139" s="6">
        <f>-Loan_Amorization!B138</f>
        <v>0</v>
      </c>
      <c r="M139" s="1">
        <f>30*IF(Inputs_Summary!$B$9="Yes",Inputs_Summary!$B$5*Cost_Schedule!E139,IF(Cost_Schedule!E139&gt;0,Cost_Schedule!E139*Inputs_Summary!$B$5,0))</f>
        <v>-29.937096774193545</v>
      </c>
      <c r="N139" s="3">
        <f t="shared" si="8"/>
        <v>9517.7930294978796</v>
      </c>
    </row>
    <row r="140" spans="1:14" x14ac:dyDescent="0.25">
      <c r="A140">
        <v>138</v>
      </c>
      <c r="B140" s="12"/>
      <c r="C140">
        <f>$C$8</f>
        <v>16.5</v>
      </c>
      <c r="D140">
        <f>$D$8</f>
        <v>24.058333333333334</v>
      </c>
      <c r="E140">
        <f t="shared" si="6"/>
        <v>-7.5583333333333336</v>
      </c>
      <c r="G140" s="1">
        <f>C140*Inputs_Summary!$B$5*30</f>
        <v>56.925000000000004</v>
      </c>
      <c r="H140" s="3">
        <f t="shared" si="7"/>
        <v>10120.574999999992</v>
      </c>
      <c r="J140" s="1"/>
      <c r="K140" s="1">
        <f>-IF(AND(Inputs_Summary!$B$13="Monthly",Inputs_Summary!$B$14&gt;=Cost_Schedule!A140),Inputs_Summary!$B$12,0)-IF(AND(Inputs_Summary!$B$16="Monthly",Inputs_Summary!$B$17&gt;=Cost_Schedule!A140),Inputs_Summary!$B$15,0)</f>
        <v>0</v>
      </c>
      <c r="L140" s="6">
        <f>-Loan_Amorization!B139</f>
        <v>0</v>
      </c>
      <c r="M140" s="1">
        <f>30*IF(Inputs_Summary!$B$9="Yes",Inputs_Summary!$B$5*Cost_Schedule!E140,IF(Cost_Schedule!E140&gt;0,Cost_Schedule!E140*Inputs_Summary!$B$5,0))</f>
        <v>-26.076250000000002</v>
      </c>
      <c r="N140" s="3">
        <f t="shared" si="8"/>
        <v>9491.7167794978795</v>
      </c>
    </row>
    <row r="141" spans="1:14" x14ac:dyDescent="0.25">
      <c r="A141">
        <v>139</v>
      </c>
      <c r="B141" s="12"/>
      <c r="C141">
        <f>$C$9</f>
        <v>16.5</v>
      </c>
      <c r="D141">
        <f>$D$9</f>
        <v>26.39516129032258</v>
      </c>
      <c r="E141">
        <f t="shared" si="6"/>
        <v>-9.8951612903225801</v>
      </c>
      <c r="G141" s="1">
        <f>C141*Inputs_Summary!$B$5*30</f>
        <v>56.925000000000004</v>
      </c>
      <c r="H141" s="3">
        <f t="shared" si="7"/>
        <v>10177.499999999991</v>
      </c>
      <c r="J141" s="1"/>
      <c r="K141" s="1">
        <f>-IF(AND(Inputs_Summary!$B$13="Monthly",Inputs_Summary!$B$14&gt;=Cost_Schedule!A141),Inputs_Summary!$B$12,0)-IF(AND(Inputs_Summary!$B$16="Monthly",Inputs_Summary!$B$17&gt;=Cost_Schedule!A141),Inputs_Summary!$B$15,0)</f>
        <v>0</v>
      </c>
      <c r="L141" s="6">
        <f>-Loan_Amorization!B140</f>
        <v>0</v>
      </c>
      <c r="M141" s="1">
        <f>30*IF(Inputs_Summary!$B$9="Yes",Inputs_Summary!$B$5*Cost_Schedule!E141,IF(Cost_Schedule!E141&gt;0,Cost_Schedule!E141*Inputs_Summary!$B$5,0))</f>
        <v>-34.138306451612905</v>
      </c>
      <c r="N141" s="3">
        <f t="shared" si="8"/>
        <v>9457.5784730462674</v>
      </c>
    </row>
    <row r="142" spans="1:14" x14ac:dyDescent="0.25">
      <c r="A142">
        <v>140</v>
      </c>
      <c r="B142" s="12"/>
      <c r="C142">
        <f>$C$10</f>
        <v>17.25</v>
      </c>
      <c r="D142">
        <f>$D$10</f>
        <v>23.35483870967742</v>
      </c>
      <c r="E142">
        <f t="shared" si="6"/>
        <v>-6.1048387096774199</v>
      </c>
      <c r="G142" s="1">
        <f>C142*Inputs_Summary!$B$5*30</f>
        <v>59.512500000000003</v>
      </c>
      <c r="H142" s="3">
        <f t="shared" si="7"/>
        <v>10237.012499999992</v>
      </c>
      <c r="J142" s="1"/>
      <c r="K142" s="1">
        <f>-IF(AND(Inputs_Summary!$B$13="Monthly",Inputs_Summary!$B$14&gt;=Cost_Schedule!A142),Inputs_Summary!$B$12,0)-IF(AND(Inputs_Summary!$B$16="Monthly",Inputs_Summary!$B$17&gt;=Cost_Schedule!A142),Inputs_Summary!$B$15,0)</f>
        <v>0</v>
      </c>
      <c r="L142" s="6">
        <f>-Loan_Amorization!B141</f>
        <v>0</v>
      </c>
      <c r="M142" s="1">
        <f>30*IF(Inputs_Summary!$B$9="Yes",Inputs_Summary!$B$5*Cost_Schedule!E142,IF(Cost_Schedule!E142&gt;0,Cost_Schedule!E142*Inputs_Summary!$B$5,0))</f>
        <v>-21.061693548387098</v>
      </c>
      <c r="N142" s="3">
        <f t="shared" si="8"/>
        <v>9436.5167794978806</v>
      </c>
    </row>
    <row r="143" spans="1:14" x14ac:dyDescent="0.25">
      <c r="A143">
        <v>141</v>
      </c>
      <c r="B143" s="12"/>
      <c r="C143">
        <f>$C$11</f>
        <v>18.25</v>
      </c>
      <c r="D143">
        <f>$D$11</f>
        <v>20.25</v>
      </c>
      <c r="E143">
        <f t="shared" si="6"/>
        <v>-2</v>
      </c>
      <c r="G143" s="1">
        <f>C143*Inputs_Summary!$B$5*30</f>
        <v>62.962499999999999</v>
      </c>
      <c r="H143" s="3">
        <f t="shared" si="7"/>
        <v>10299.974999999991</v>
      </c>
      <c r="J143" s="1"/>
      <c r="K143" s="1">
        <f>-IF(AND(Inputs_Summary!$B$13="Monthly",Inputs_Summary!$B$14&gt;=Cost_Schedule!A143),Inputs_Summary!$B$12,0)-IF(AND(Inputs_Summary!$B$16="Monthly",Inputs_Summary!$B$17&gt;=Cost_Schedule!A143),Inputs_Summary!$B$15,0)</f>
        <v>0</v>
      </c>
      <c r="L143" s="6">
        <f>-Loan_Amorization!B142</f>
        <v>0</v>
      </c>
      <c r="M143" s="1">
        <f>30*IF(Inputs_Summary!$B$9="Yes",Inputs_Summary!$B$5*Cost_Schedule!E143,IF(Cost_Schedule!E143&gt;0,Cost_Schedule!E143*Inputs_Summary!$B$5,0))</f>
        <v>-6.9</v>
      </c>
      <c r="N143" s="3">
        <f t="shared" si="8"/>
        <v>9429.616779497881</v>
      </c>
    </row>
    <row r="144" spans="1:14" x14ac:dyDescent="0.25">
      <c r="A144">
        <v>142</v>
      </c>
      <c r="B144" s="12"/>
      <c r="C144">
        <f>$C$12</f>
        <v>23.75</v>
      </c>
      <c r="D144">
        <f>$D$12</f>
        <v>15.258064516129032</v>
      </c>
      <c r="E144">
        <f t="shared" si="6"/>
        <v>8.491935483870968</v>
      </c>
      <c r="G144" s="1">
        <f>C144*Inputs_Summary!$B$5*30</f>
        <v>81.9375</v>
      </c>
      <c r="H144" s="3">
        <f t="shared" si="7"/>
        <v>10381.912499999991</v>
      </c>
      <c r="J144" s="1"/>
      <c r="K144" s="1">
        <f>-IF(AND(Inputs_Summary!$B$13="Monthly",Inputs_Summary!$B$14&gt;=Cost_Schedule!A144),Inputs_Summary!$B$12,0)-IF(AND(Inputs_Summary!$B$16="Monthly",Inputs_Summary!$B$17&gt;=Cost_Schedule!A144),Inputs_Summary!$B$15,0)</f>
        <v>0</v>
      </c>
      <c r="L144" s="6">
        <f>-Loan_Amorization!B143</f>
        <v>0</v>
      </c>
      <c r="M144" s="1">
        <f>30*IF(Inputs_Summary!$B$9="Yes",Inputs_Summary!$B$5*Cost_Schedule!E144,IF(Cost_Schedule!E144&gt;0,Cost_Schedule!E144*Inputs_Summary!$B$5,0))</f>
        <v>29.297177419354842</v>
      </c>
      <c r="N144" s="3">
        <f t="shared" si="8"/>
        <v>9458.9139569172366</v>
      </c>
    </row>
    <row r="145" spans="1:14" x14ac:dyDescent="0.25">
      <c r="A145">
        <v>143</v>
      </c>
      <c r="B145" s="12"/>
      <c r="C145">
        <f>$C$13</f>
        <v>24.75</v>
      </c>
      <c r="D145">
        <f>$D$13</f>
        <v>8.3166666666666664</v>
      </c>
      <c r="E145">
        <f t="shared" si="6"/>
        <v>16.433333333333334</v>
      </c>
      <c r="G145" s="1">
        <f>C145*Inputs_Summary!$B$5*30</f>
        <v>85.387500000000003</v>
      </c>
      <c r="H145" s="3">
        <f t="shared" si="7"/>
        <v>10467.299999999992</v>
      </c>
      <c r="J145" s="1"/>
      <c r="K145" s="1">
        <f>-IF(AND(Inputs_Summary!$B$13="Monthly",Inputs_Summary!$B$14&gt;=Cost_Schedule!A145),Inputs_Summary!$B$12,0)-IF(AND(Inputs_Summary!$B$16="Monthly",Inputs_Summary!$B$17&gt;=Cost_Schedule!A145),Inputs_Summary!$B$15,0)</f>
        <v>0</v>
      </c>
      <c r="L145" s="6">
        <f>-Loan_Amorization!B144</f>
        <v>0</v>
      </c>
      <c r="M145" s="1">
        <f>30*IF(Inputs_Summary!$B$9="Yes",Inputs_Summary!$B$5*Cost_Schedule!E145,IF(Cost_Schedule!E145&gt;0,Cost_Schedule!E145*Inputs_Summary!$B$5,0))</f>
        <v>56.695000000000007</v>
      </c>
      <c r="N145" s="3">
        <f t="shared" si="8"/>
        <v>9515.6089569172364</v>
      </c>
    </row>
    <row r="146" spans="1:14" x14ac:dyDescent="0.25">
      <c r="A146">
        <v>144</v>
      </c>
      <c r="B146" s="12"/>
      <c r="C146">
        <f>$C$14</f>
        <v>32</v>
      </c>
      <c r="D146">
        <f>$D$14</f>
        <v>6.169354838709677</v>
      </c>
      <c r="E146">
        <f t="shared" si="6"/>
        <v>25.830645161290324</v>
      </c>
      <c r="G146" s="1">
        <f>C146*Inputs_Summary!$B$5*30</f>
        <v>110.4</v>
      </c>
      <c r="H146" s="3">
        <f t="shared" si="7"/>
        <v>10577.699999999992</v>
      </c>
      <c r="J146" s="1"/>
      <c r="K146" s="1">
        <f>-IF(AND(Inputs_Summary!$B$13="Monthly",Inputs_Summary!$B$14&gt;=Cost_Schedule!A146),Inputs_Summary!$B$12,0)-IF(AND(Inputs_Summary!$B$16="Monthly",Inputs_Summary!$B$17&gt;=Cost_Schedule!A146),Inputs_Summary!$B$15,0)-IF(AND(Inputs_Summary!$B$13="Annually",Inputs_Summary!$B$14&gt;=Cost_Schedule!B135),Inputs_Summary!$B$12,0)-IF(AND(Inputs_Summary!$B$16="Annually",Inputs_Summary!$B$17&gt;=Cost_Schedule!B135),Inputs_Summary!$B$15,0)</f>
        <v>0</v>
      </c>
      <c r="L146" s="6">
        <f>-Loan_Amorization!B145</f>
        <v>0</v>
      </c>
      <c r="M146" s="1">
        <f>30*IF(Inputs_Summary!$B$9="Yes",Inputs_Summary!$B$5*Cost_Schedule!E146,IF(Cost_Schedule!E146&gt;0,Cost_Schedule!E146*Inputs_Summary!$B$5,0))</f>
        <v>89.115725806451621</v>
      </c>
      <c r="N146" s="3">
        <f t="shared" si="8"/>
        <v>9604.7246827236886</v>
      </c>
    </row>
    <row r="147" spans="1:14" x14ac:dyDescent="0.25">
      <c r="A147">
        <v>145</v>
      </c>
      <c r="B147" s="12">
        <v>13</v>
      </c>
      <c r="C147">
        <f>$C$3</f>
        <v>33.25</v>
      </c>
      <c r="D147">
        <f>$D$3</f>
        <v>8.6693548387096779</v>
      </c>
      <c r="E147">
        <f t="shared" si="6"/>
        <v>24.58064516129032</v>
      </c>
      <c r="G147" s="1">
        <f>C147*Inputs_Summary!$B$5*30</f>
        <v>114.71250000000001</v>
      </c>
      <c r="H147" s="3">
        <f t="shared" si="7"/>
        <v>10692.412499999991</v>
      </c>
      <c r="J147" s="1"/>
      <c r="K147" s="1">
        <f>-IF(AND(Inputs_Summary!$B$13="Monthly",Inputs_Summary!$B$14&gt;=Cost_Schedule!A147),Inputs_Summary!$B$12,0)-IF(AND(Inputs_Summary!$B$16="Monthly",Inputs_Summary!$B$17&gt;=Cost_Schedule!A147),Inputs_Summary!$B$15,0)</f>
        <v>0</v>
      </c>
      <c r="L147" s="6">
        <f>-Loan_Amorization!B146</f>
        <v>0</v>
      </c>
      <c r="M147" s="1">
        <f>30*IF(Inputs_Summary!$B$9="Yes",Inputs_Summary!$B$5*Cost_Schedule!E147,IF(Cost_Schedule!E147&gt;0,Cost_Schedule!E147*Inputs_Summary!$B$5,0))</f>
        <v>84.803225806451607</v>
      </c>
      <c r="N147" s="3">
        <f t="shared" si="8"/>
        <v>9689.5279085301408</v>
      </c>
    </row>
    <row r="148" spans="1:14" x14ac:dyDescent="0.25">
      <c r="A148">
        <v>146</v>
      </c>
      <c r="B148" s="12"/>
      <c r="C148">
        <f>$C$4</f>
        <v>22.5</v>
      </c>
      <c r="D148">
        <f>$D$4</f>
        <v>11.098214285714286</v>
      </c>
      <c r="E148">
        <f t="shared" si="6"/>
        <v>11.401785714285714</v>
      </c>
      <c r="G148" s="1">
        <f>C148*Inputs_Summary!$B$5*30</f>
        <v>77.625</v>
      </c>
      <c r="H148" s="3">
        <f t="shared" si="7"/>
        <v>10770.037499999991</v>
      </c>
      <c r="J148" s="1"/>
      <c r="K148" s="1">
        <f>-IF(AND(Inputs_Summary!$B$13="Monthly",Inputs_Summary!$B$14&gt;=Cost_Schedule!A148),Inputs_Summary!$B$12,0)-IF(AND(Inputs_Summary!$B$16="Monthly",Inputs_Summary!$B$17&gt;=Cost_Schedule!A148),Inputs_Summary!$B$15,0)</f>
        <v>0</v>
      </c>
      <c r="L148" s="6">
        <f>-Loan_Amorization!B147</f>
        <v>0</v>
      </c>
      <c r="M148" s="1">
        <f>30*IF(Inputs_Summary!$B$9="Yes",Inputs_Summary!$B$5*Cost_Schedule!E148,IF(Cost_Schedule!E148&gt;0,Cost_Schedule!E148*Inputs_Summary!$B$5,0))</f>
        <v>39.336160714285711</v>
      </c>
      <c r="N148" s="3">
        <f t="shared" si="8"/>
        <v>9728.864069244426</v>
      </c>
    </row>
    <row r="149" spans="1:14" x14ac:dyDescent="0.25">
      <c r="A149">
        <v>147</v>
      </c>
      <c r="B149" s="12"/>
      <c r="C149">
        <f>$C$5</f>
        <v>19</v>
      </c>
      <c r="D149">
        <f>$D$5</f>
        <v>16.669354838709676</v>
      </c>
      <c r="E149">
        <f t="shared" si="6"/>
        <v>2.3306451612903238</v>
      </c>
      <c r="G149" s="1">
        <f>C149*Inputs_Summary!$B$5*30</f>
        <v>65.55</v>
      </c>
      <c r="H149" s="3">
        <f t="shared" si="7"/>
        <v>10835.587499999991</v>
      </c>
      <c r="J149" s="1"/>
      <c r="K149" s="1">
        <f>-IF(AND(Inputs_Summary!$B$13="Monthly",Inputs_Summary!$B$14&gt;=Cost_Schedule!A149),Inputs_Summary!$B$12,0)-IF(AND(Inputs_Summary!$B$16="Monthly",Inputs_Summary!$B$17&gt;=Cost_Schedule!A149),Inputs_Summary!$B$15,0)</f>
        <v>0</v>
      </c>
      <c r="L149" s="6">
        <f>-Loan_Amorization!B148</f>
        <v>0</v>
      </c>
      <c r="M149" s="1">
        <f>30*IF(Inputs_Summary!$B$9="Yes",Inputs_Summary!$B$5*Cost_Schedule!E149,IF(Cost_Schedule!E149&gt;0,Cost_Schedule!E149*Inputs_Summary!$B$5,0))</f>
        <v>8.0407258064516167</v>
      </c>
      <c r="N149" s="3">
        <f t="shared" si="8"/>
        <v>9736.9047950508775</v>
      </c>
    </row>
    <row r="150" spans="1:14" x14ac:dyDescent="0.25">
      <c r="A150">
        <v>148</v>
      </c>
      <c r="B150" s="12"/>
      <c r="C150">
        <f>$C$6</f>
        <v>16.5</v>
      </c>
      <c r="D150">
        <f>$D$6</f>
        <v>19.425000000000001</v>
      </c>
      <c r="E150">
        <f t="shared" si="6"/>
        <v>-2.9250000000000007</v>
      </c>
      <c r="G150" s="1">
        <f>C150*Inputs_Summary!$B$5*30</f>
        <v>56.925000000000004</v>
      </c>
      <c r="H150" s="3">
        <f t="shared" si="7"/>
        <v>10892.51249999999</v>
      </c>
      <c r="J150" s="1"/>
      <c r="K150" s="1">
        <f>-IF(AND(Inputs_Summary!$B$13="Monthly",Inputs_Summary!$B$14&gt;=Cost_Schedule!A150),Inputs_Summary!$B$12,0)-IF(AND(Inputs_Summary!$B$16="Monthly",Inputs_Summary!$B$17&gt;=Cost_Schedule!A150),Inputs_Summary!$B$15,0)</f>
        <v>0</v>
      </c>
      <c r="L150" s="6">
        <f>-Loan_Amorization!B149</f>
        <v>0</v>
      </c>
      <c r="M150" s="1">
        <f>30*IF(Inputs_Summary!$B$9="Yes",Inputs_Summary!$B$5*Cost_Schedule!E150,IF(Cost_Schedule!E150&gt;0,Cost_Schedule!E150*Inputs_Summary!$B$5,0))</f>
        <v>-10.091250000000002</v>
      </c>
      <c r="N150" s="3">
        <f t="shared" si="8"/>
        <v>9726.813545050878</v>
      </c>
    </row>
    <row r="151" spans="1:14" x14ac:dyDescent="0.25">
      <c r="A151">
        <v>149</v>
      </c>
      <c r="B151" s="12"/>
      <c r="C151">
        <f>$C$7</f>
        <v>15.25</v>
      </c>
      <c r="D151">
        <f>$D$7</f>
        <v>23.927419354838708</v>
      </c>
      <c r="E151">
        <f t="shared" si="6"/>
        <v>-8.6774193548387082</v>
      </c>
      <c r="G151" s="1">
        <f>C151*Inputs_Summary!$B$5*30</f>
        <v>52.612500000000004</v>
      </c>
      <c r="H151" s="3">
        <f t="shared" si="7"/>
        <v>10945.124999999989</v>
      </c>
      <c r="J151" s="1"/>
      <c r="K151" s="1">
        <f>-IF(AND(Inputs_Summary!$B$13="Monthly",Inputs_Summary!$B$14&gt;=Cost_Schedule!A151),Inputs_Summary!$B$12,0)-IF(AND(Inputs_Summary!$B$16="Monthly",Inputs_Summary!$B$17&gt;=Cost_Schedule!A151),Inputs_Summary!$B$15,0)</f>
        <v>0</v>
      </c>
      <c r="L151" s="6">
        <f>-Loan_Amorization!B150</f>
        <v>0</v>
      </c>
      <c r="M151" s="1">
        <f>30*IF(Inputs_Summary!$B$9="Yes",Inputs_Summary!$B$5*Cost_Schedule!E151,IF(Cost_Schedule!E151&gt;0,Cost_Schedule!E151*Inputs_Summary!$B$5,0))</f>
        <v>-29.937096774193545</v>
      </c>
      <c r="N151" s="3">
        <f t="shared" si="8"/>
        <v>9696.8764482766837</v>
      </c>
    </row>
    <row r="152" spans="1:14" x14ac:dyDescent="0.25">
      <c r="A152">
        <v>150</v>
      </c>
      <c r="B152" s="12"/>
      <c r="C152">
        <f>$C$8</f>
        <v>16.5</v>
      </c>
      <c r="D152">
        <f>$D$8</f>
        <v>24.058333333333334</v>
      </c>
      <c r="E152">
        <f t="shared" si="6"/>
        <v>-7.5583333333333336</v>
      </c>
      <c r="G152" s="1">
        <f>C152*Inputs_Summary!$B$5*30</f>
        <v>56.925000000000004</v>
      </c>
      <c r="H152" s="3">
        <f t="shared" si="7"/>
        <v>11002.049999999988</v>
      </c>
      <c r="J152" s="1"/>
      <c r="K152" s="1">
        <f>-IF(AND(Inputs_Summary!$B$13="Monthly",Inputs_Summary!$B$14&gt;=Cost_Schedule!A152),Inputs_Summary!$B$12,0)-IF(AND(Inputs_Summary!$B$16="Monthly",Inputs_Summary!$B$17&gt;=Cost_Schedule!A152),Inputs_Summary!$B$15,0)</f>
        <v>0</v>
      </c>
      <c r="L152" s="6">
        <f>-Loan_Amorization!B151</f>
        <v>0</v>
      </c>
      <c r="M152" s="1">
        <f>30*IF(Inputs_Summary!$B$9="Yes",Inputs_Summary!$B$5*Cost_Schedule!E152,IF(Cost_Schedule!E152&gt;0,Cost_Schedule!E152*Inputs_Summary!$B$5,0))</f>
        <v>-26.076250000000002</v>
      </c>
      <c r="N152" s="3">
        <f t="shared" si="8"/>
        <v>9670.8001982766837</v>
      </c>
    </row>
    <row r="153" spans="1:14" x14ac:dyDescent="0.25">
      <c r="A153">
        <v>151</v>
      </c>
      <c r="B153" s="12"/>
      <c r="C153">
        <f>$C$9</f>
        <v>16.5</v>
      </c>
      <c r="D153">
        <f>$D$9</f>
        <v>26.39516129032258</v>
      </c>
      <c r="E153">
        <f t="shared" si="6"/>
        <v>-9.8951612903225801</v>
      </c>
      <c r="G153" s="1">
        <f>C153*Inputs_Summary!$B$5*30</f>
        <v>56.925000000000004</v>
      </c>
      <c r="H153" s="3">
        <f t="shared" si="7"/>
        <v>11058.974999999988</v>
      </c>
      <c r="J153" s="1"/>
      <c r="K153" s="1">
        <f>-IF(AND(Inputs_Summary!$B$13="Monthly",Inputs_Summary!$B$14&gt;=Cost_Schedule!A153),Inputs_Summary!$B$12,0)-IF(AND(Inputs_Summary!$B$16="Monthly",Inputs_Summary!$B$17&gt;=Cost_Schedule!A153),Inputs_Summary!$B$15,0)</f>
        <v>0</v>
      </c>
      <c r="L153" s="6">
        <f>-Loan_Amorization!B152</f>
        <v>0</v>
      </c>
      <c r="M153" s="1">
        <f>30*IF(Inputs_Summary!$B$9="Yes",Inputs_Summary!$B$5*Cost_Schedule!E153,IF(Cost_Schedule!E153&gt;0,Cost_Schedule!E153*Inputs_Summary!$B$5,0))</f>
        <v>-34.138306451612905</v>
      </c>
      <c r="N153" s="3">
        <f t="shared" si="8"/>
        <v>9636.6618918250715</v>
      </c>
    </row>
    <row r="154" spans="1:14" x14ac:dyDescent="0.25">
      <c r="A154">
        <v>152</v>
      </c>
      <c r="B154" s="12"/>
      <c r="C154">
        <f>$C$10</f>
        <v>17.25</v>
      </c>
      <c r="D154">
        <f>$D$10</f>
        <v>23.35483870967742</v>
      </c>
      <c r="E154">
        <f t="shared" si="6"/>
        <v>-6.1048387096774199</v>
      </c>
      <c r="G154" s="1">
        <f>C154*Inputs_Summary!$B$5*30</f>
        <v>59.512500000000003</v>
      </c>
      <c r="H154" s="3">
        <f t="shared" si="7"/>
        <v>11118.487499999988</v>
      </c>
      <c r="J154" s="1"/>
      <c r="K154" s="1">
        <f>-IF(AND(Inputs_Summary!$B$13="Monthly",Inputs_Summary!$B$14&gt;=Cost_Schedule!A154),Inputs_Summary!$B$12,0)-IF(AND(Inputs_Summary!$B$16="Monthly",Inputs_Summary!$B$17&gt;=Cost_Schedule!A154),Inputs_Summary!$B$15,0)</f>
        <v>0</v>
      </c>
      <c r="L154" s="6">
        <f>-Loan_Amorization!B153</f>
        <v>0</v>
      </c>
      <c r="M154" s="1">
        <f>30*IF(Inputs_Summary!$B$9="Yes",Inputs_Summary!$B$5*Cost_Schedule!E154,IF(Cost_Schedule!E154&gt;0,Cost_Schedule!E154*Inputs_Summary!$B$5,0))</f>
        <v>-21.061693548387098</v>
      </c>
      <c r="N154" s="3">
        <f t="shared" si="8"/>
        <v>9615.6001982766848</v>
      </c>
    </row>
    <row r="155" spans="1:14" x14ac:dyDescent="0.25">
      <c r="A155">
        <v>153</v>
      </c>
      <c r="B155" s="12"/>
      <c r="C155">
        <f>$C$11</f>
        <v>18.25</v>
      </c>
      <c r="D155">
        <f>$D$11</f>
        <v>20.25</v>
      </c>
      <c r="E155">
        <f t="shared" si="6"/>
        <v>-2</v>
      </c>
      <c r="G155" s="1">
        <f>C155*Inputs_Summary!$B$5*30</f>
        <v>62.962499999999999</v>
      </c>
      <c r="H155" s="3">
        <f t="shared" si="7"/>
        <v>11181.449999999988</v>
      </c>
      <c r="J155" s="1"/>
      <c r="K155" s="1">
        <f>-IF(AND(Inputs_Summary!$B$13="Monthly",Inputs_Summary!$B$14&gt;=Cost_Schedule!A155),Inputs_Summary!$B$12,0)-IF(AND(Inputs_Summary!$B$16="Monthly",Inputs_Summary!$B$17&gt;=Cost_Schedule!A155),Inputs_Summary!$B$15,0)</f>
        <v>0</v>
      </c>
      <c r="L155" s="6">
        <f>-Loan_Amorization!B154</f>
        <v>0</v>
      </c>
      <c r="M155" s="1">
        <f>30*IF(Inputs_Summary!$B$9="Yes",Inputs_Summary!$B$5*Cost_Schedule!E155,IF(Cost_Schedule!E155&gt;0,Cost_Schedule!E155*Inputs_Summary!$B$5,0))</f>
        <v>-6.9</v>
      </c>
      <c r="N155" s="3">
        <f t="shared" si="8"/>
        <v>9608.7001982766851</v>
      </c>
    </row>
    <row r="156" spans="1:14" x14ac:dyDescent="0.25">
      <c r="A156">
        <v>154</v>
      </c>
      <c r="B156" s="12"/>
      <c r="C156">
        <f>$C$12</f>
        <v>23.75</v>
      </c>
      <c r="D156">
        <f>$D$12</f>
        <v>15.258064516129032</v>
      </c>
      <c r="E156">
        <f t="shared" si="6"/>
        <v>8.491935483870968</v>
      </c>
      <c r="G156" s="1">
        <f>C156*Inputs_Summary!$B$5*30</f>
        <v>81.9375</v>
      </c>
      <c r="H156" s="3">
        <f t="shared" si="7"/>
        <v>11263.387499999988</v>
      </c>
      <c r="J156" s="1"/>
      <c r="K156" s="1">
        <f>-IF(AND(Inputs_Summary!$B$13="Monthly",Inputs_Summary!$B$14&gt;=Cost_Schedule!A156),Inputs_Summary!$B$12,0)-IF(AND(Inputs_Summary!$B$16="Monthly",Inputs_Summary!$B$17&gt;=Cost_Schedule!A156),Inputs_Summary!$B$15,0)</f>
        <v>0</v>
      </c>
      <c r="L156" s="6">
        <f>-Loan_Amorization!B155</f>
        <v>0</v>
      </c>
      <c r="M156" s="1">
        <f>30*IF(Inputs_Summary!$B$9="Yes",Inputs_Summary!$B$5*Cost_Schedule!E156,IF(Cost_Schedule!E156&gt;0,Cost_Schedule!E156*Inputs_Summary!$B$5,0))</f>
        <v>29.297177419354842</v>
      </c>
      <c r="N156" s="3">
        <f t="shared" si="8"/>
        <v>9637.9973756960408</v>
      </c>
    </row>
    <row r="157" spans="1:14" x14ac:dyDescent="0.25">
      <c r="A157">
        <v>155</v>
      </c>
      <c r="B157" s="12"/>
      <c r="C157">
        <f>$C$13</f>
        <v>24.75</v>
      </c>
      <c r="D157">
        <f>$D$13</f>
        <v>8.3166666666666664</v>
      </c>
      <c r="E157">
        <f t="shared" si="6"/>
        <v>16.433333333333334</v>
      </c>
      <c r="G157" s="1">
        <f>C157*Inputs_Summary!$B$5*30</f>
        <v>85.387500000000003</v>
      </c>
      <c r="H157" s="3">
        <f t="shared" si="7"/>
        <v>11348.774999999989</v>
      </c>
      <c r="J157" s="1"/>
      <c r="K157" s="1">
        <f>-IF(AND(Inputs_Summary!$B$13="Monthly",Inputs_Summary!$B$14&gt;=Cost_Schedule!A157),Inputs_Summary!$B$12,0)-IF(AND(Inputs_Summary!$B$16="Monthly",Inputs_Summary!$B$17&gt;=Cost_Schedule!A157),Inputs_Summary!$B$15,0)</f>
        <v>0</v>
      </c>
      <c r="L157" s="6">
        <f>-Loan_Amorization!B156</f>
        <v>0</v>
      </c>
      <c r="M157" s="1">
        <f>30*IF(Inputs_Summary!$B$9="Yes",Inputs_Summary!$B$5*Cost_Schedule!E157,IF(Cost_Schedule!E157&gt;0,Cost_Schedule!E157*Inputs_Summary!$B$5,0))</f>
        <v>56.695000000000007</v>
      </c>
      <c r="N157" s="3">
        <f t="shared" si="8"/>
        <v>9694.6923756960405</v>
      </c>
    </row>
    <row r="158" spans="1:14" x14ac:dyDescent="0.25">
      <c r="A158">
        <v>156</v>
      </c>
      <c r="B158" s="12"/>
      <c r="C158">
        <f>$C$14</f>
        <v>32</v>
      </c>
      <c r="D158">
        <f>$D$14</f>
        <v>6.169354838709677</v>
      </c>
      <c r="E158">
        <f t="shared" si="6"/>
        <v>25.830645161290324</v>
      </c>
      <c r="G158" s="1">
        <f>C158*Inputs_Summary!$B$5*30</f>
        <v>110.4</v>
      </c>
      <c r="H158" s="3">
        <f t="shared" si="7"/>
        <v>11459.174999999988</v>
      </c>
      <c r="J158" s="1"/>
      <c r="K158" s="1">
        <f>-IF(AND(Inputs_Summary!$B$13="Monthly",Inputs_Summary!$B$14&gt;=Cost_Schedule!A158),Inputs_Summary!$B$12,0)-IF(AND(Inputs_Summary!$B$16="Monthly",Inputs_Summary!$B$17&gt;=Cost_Schedule!A158),Inputs_Summary!$B$15,0)-IF(AND(Inputs_Summary!$B$13="Annually",Inputs_Summary!$B$14&gt;=Cost_Schedule!B147),Inputs_Summary!$B$12,0)-IF(AND(Inputs_Summary!$B$16="Annually",Inputs_Summary!$B$17&gt;=Cost_Schedule!B147),Inputs_Summary!$B$15,0)</f>
        <v>0</v>
      </c>
      <c r="L158" s="6">
        <f>-Loan_Amorization!B157</f>
        <v>0</v>
      </c>
      <c r="M158" s="1">
        <f>30*IF(Inputs_Summary!$B$9="Yes",Inputs_Summary!$B$5*Cost_Schedule!E158,IF(Cost_Schedule!E158&gt;0,Cost_Schedule!E158*Inputs_Summary!$B$5,0))</f>
        <v>89.115725806451621</v>
      </c>
      <c r="N158" s="3">
        <f t="shared" si="8"/>
        <v>9783.8081015024927</v>
      </c>
    </row>
    <row r="159" spans="1:14" x14ac:dyDescent="0.25">
      <c r="A159">
        <v>157</v>
      </c>
      <c r="B159" s="12">
        <v>14</v>
      </c>
      <c r="C159">
        <f>$C$3</f>
        <v>33.25</v>
      </c>
      <c r="D159">
        <f>$D$3</f>
        <v>8.6693548387096779</v>
      </c>
      <c r="E159">
        <f t="shared" si="6"/>
        <v>24.58064516129032</v>
      </c>
      <c r="G159" s="1">
        <f>C159*Inputs_Summary!$B$5*30</f>
        <v>114.71250000000001</v>
      </c>
      <c r="H159" s="3">
        <f t="shared" si="7"/>
        <v>11573.887499999988</v>
      </c>
      <c r="J159" s="1"/>
      <c r="K159" s="1">
        <f>-IF(AND(Inputs_Summary!$B$13="Monthly",Inputs_Summary!$B$14&gt;=Cost_Schedule!A159),Inputs_Summary!$B$12,0)-IF(AND(Inputs_Summary!$B$16="Monthly",Inputs_Summary!$B$17&gt;=Cost_Schedule!A159),Inputs_Summary!$B$15,0)</f>
        <v>0</v>
      </c>
      <c r="L159" s="6">
        <f>-Loan_Amorization!B158</f>
        <v>0</v>
      </c>
      <c r="M159" s="1">
        <f>30*IF(Inputs_Summary!$B$9="Yes",Inputs_Summary!$B$5*Cost_Schedule!E159,IF(Cost_Schedule!E159&gt;0,Cost_Schedule!E159*Inputs_Summary!$B$5,0))</f>
        <v>84.803225806451607</v>
      </c>
      <c r="N159" s="3">
        <f t="shared" si="8"/>
        <v>9868.611327308945</v>
      </c>
    </row>
    <row r="160" spans="1:14" x14ac:dyDescent="0.25">
      <c r="A160">
        <v>158</v>
      </c>
      <c r="B160" s="12"/>
      <c r="C160">
        <f>$C$4</f>
        <v>22.5</v>
      </c>
      <c r="D160">
        <f>$D$4</f>
        <v>11.098214285714286</v>
      </c>
      <c r="E160">
        <f t="shared" si="6"/>
        <v>11.401785714285714</v>
      </c>
      <c r="G160" s="1">
        <f>C160*Inputs_Summary!$B$5*30</f>
        <v>77.625</v>
      </c>
      <c r="H160" s="3">
        <f t="shared" si="7"/>
        <v>11651.512499999988</v>
      </c>
      <c r="J160" s="1"/>
      <c r="K160" s="1">
        <f>-IF(AND(Inputs_Summary!$B$13="Monthly",Inputs_Summary!$B$14&gt;=Cost_Schedule!A160),Inputs_Summary!$B$12,0)-IF(AND(Inputs_Summary!$B$16="Monthly",Inputs_Summary!$B$17&gt;=Cost_Schedule!A160),Inputs_Summary!$B$15,0)</f>
        <v>0</v>
      </c>
      <c r="L160" s="6">
        <f>-Loan_Amorization!B159</f>
        <v>0</v>
      </c>
      <c r="M160" s="1">
        <f>30*IF(Inputs_Summary!$B$9="Yes",Inputs_Summary!$B$5*Cost_Schedule!E160,IF(Cost_Schedule!E160&gt;0,Cost_Schedule!E160*Inputs_Summary!$B$5,0))</f>
        <v>39.336160714285711</v>
      </c>
      <c r="N160" s="3">
        <f t="shared" si="8"/>
        <v>9907.9474880232301</v>
      </c>
    </row>
    <row r="161" spans="1:14" x14ac:dyDescent="0.25">
      <c r="A161">
        <v>159</v>
      </c>
      <c r="B161" s="12"/>
      <c r="C161">
        <f>$C$5</f>
        <v>19</v>
      </c>
      <c r="D161">
        <f>$D$5</f>
        <v>16.669354838709676</v>
      </c>
      <c r="E161">
        <f t="shared" si="6"/>
        <v>2.3306451612903238</v>
      </c>
      <c r="G161" s="1">
        <f>C161*Inputs_Summary!$B$5*30</f>
        <v>65.55</v>
      </c>
      <c r="H161" s="3">
        <f t="shared" si="7"/>
        <v>11717.062499999987</v>
      </c>
      <c r="J161" s="1"/>
      <c r="K161" s="1">
        <f>-IF(AND(Inputs_Summary!$B$13="Monthly",Inputs_Summary!$B$14&gt;=Cost_Schedule!A161),Inputs_Summary!$B$12,0)-IF(AND(Inputs_Summary!$B$16="Monthly",Inputs_Summary!$B$17&gt;=Cost_Schedule!A161),Inputs_Summary!$B$15,0)</f>
        <v>0</v>
      </c>
      <c r="L161" s="6">
        <f>-Loan_Amorization!B160</f>
        <v>0</v>
      </c>
      <c r="M161" s="1">
        <f>30*IF(Inputs_Summary!$B$9="Yes",Inputs_Summary!$B$5*Cost_Schedule!E161,IF(Cost_Schedule!E161&gt;0,Cost_Schedule!E161*Inputs_Summary!$B$5,0))</f>
        <v>8.0407258064516167</v>
      </c>
      <c r="N161" s="3">
        <f t="shared" si="8"/>
        <v>9915.9882138296816</v>
      </c>
    </row>
    <row r="162" spans="1:14" x14ac:dyDescent="0.25">
      <c r="A162">
        <v>160</v>
      </c>
      <c r="B162" s="12"/>
      <c r="C162">
        <f>$C$6</f>
        <v>16.5</v>
      </c>
      <c r="D162">
        <f>$D$6</f>
        <v>19.425000000000001</v>
      </c>
      <c r="E162">
        <f t="shared" si="6"/>
        <v>-2.9250000000000007</v>
      </c>
      <c r="G162" s="1">
        <f>C162*Inputs_Summary!$B$5*30</f>
        <v>56.925000000000004</v>
      </c>
      <c r="H162" s="3">
        <f t="shared" si="7"/>
        <v>11773.987499999987</v>
      </c>
      <c r="J162" s="1"/>
      <c r="K162" s="1">
        <f>-IF(AND(Inputs_Summary!$B$13="Monthly",Inputs_Summary!$B$14&gt;=Cost_Schedule!A162),Inputs_Summary!$B$12,0)-IF(AND(Inputs_Summary!$B$16="Monthly",Inputs_Summary!$B$17&gt;=Cost_Schedule!A162),Inputs_Summary!$B$15,0)</f>
        <v>0</v>
      </c>
      <c r="L162" s="6">
        <f>-Loan_Amorization!B161</f>
        <v>0</v>
      </c>
      <c r="M162" s="1">
        <f>30*IF(Inputs_Summary!$B$9="Yes",Inputs_Summary!$B$5*Cost_Schedule!E162,IF(Cost_Schedule!E162&gt;0,Cost_Schedule!E162*Inputs_Summary!$B$5,0))</f>
        <v>-10.091250000000002</v>
      </c>
      <c r="N162" s="3">
        <f t="shared" si="8"/>
        <v>9905.8969638296821</v>
      </c>
    </row>
    <row r="163" spans="1:14" x14ac:dyDescent="0.25">
      <c r="A163">
        <v>161</v>
      </c>
      <c r="B163" s="12"/>
      <c r="C163">
        <f>$C$7</f>
        <v>15.25</v>
      </c>
      <c r="D163">
        <f>$D$7</f>
        <v>23.927419354838708</v>
      </c>
      <c r="E163">
        <f t="shared" si="6"/>
        <v>-8.6774193548387082</v>
      </c>
      <c r="G163" s="1">
        <f>C163*Inputs_Summary!$B$5*30</f>
        <v>52.612500000000004</v>
      </c>
      <c r="H163" s="3">
        <f t="shared" si="7"/>
        <v>11826.599999999986</v>
      </c>
      <c r="J163" s="1"/>
      <c r="K163" s="1">
        <f>-IF(AND(Inputs_Summary!$B$13="Monthly",Inputs_Summary!$B$14&gt;=Cost_Schedule!A163),Inputs_Summary!$B$12,0)-IF(AND(Inputs_Summary!$B$16="Monthly",Inputs_Summary!$B$17&gt;=Cost_Schedule!A163),Inputs_Summary!$B$15,0)</f>
        <v>0</v>
      </c>
      <c r="L163" s="6">
        <f>-Loan_Amorization!B162</f>
        <v>0</v>
      </c>
      <c r="M163" s="1">
        <f>30*IF(Inputs_Summary!$B$9="Yes",Inputs_Summary!$B$5*Cost_Schedule!E163,IF(Cost_Schedule!E163&gt;0,Cost_Schedule!E163*Inputs_Summary!$B$5,0))</f>
        <v>-29.937096774193545</v>
      </c>
      <c r="N163" s="3">
        <f t="shared" si="8"/>
        <v>9875.9598670554878</v>
      </c>
    </row>
    <row r="164" spans="1:14" x14ac:dyDescent="0.25">
      <c r="A164">
        <v>162</v>
      </c>
      <c r="B164" s="12"/>
      <c r="C164">
        <f>$C$8</f>
        <v>16.5</v>
      </c>
      <c r="D164">
        <f>$D$8</f>
        <v>24.058333333333334</v>
      </c>
      <c r="E164">
        <f t="shared" si="6"/>
        <v>-7.5583333333333336</v>
      </c>
      <c r="G164" s="1">
        <f>C164*Inputs_Summary!$B$5*30</f>
        <v>56.925000000000004</v>
      </c>
      <c r="H164" s="3">
        <f t="shared" si="7"/>
        <v>11883.524999999985</v>
      </c>
      <c r="J164" s="1"/>
      <c r="K164" s="1">
        <f>-IF(AND(Inputs_Summary!$B$13="Monthly",Inputs_Summary!$B$14&gt;=Cost_Schedule!A164),Inputs_Summary!$B$12,0)-IF(AND(Inputs_Summary!$B$16="Monthly",Inputs_Summary!$B$17&gt;=Cost_Schedule!A164),Inputs_Summary!$B$15,0)</f>
        <v>0</v>
      </c>
      <c r="L164" s="6">
        <f>-Loan_Amorization!B163</f>
        <v>0</v>
      </c>
      <c r="M164" s="1">
        <f>30*IF(Inputs_Summary!$B$9="Yes",Inputs_Summary!$B$5*Cost_Schedule!E164,IF(Cost_Schedule!E164&gt;0,Cost_Schedule!E164*Inputs_Summary!$B$5,0))</f>
        <v>-26.076250000000002</v>
      </c>
      <c r="N164" s="3">
        <f t="shared" si="8"/>
        <v>9849.8836170554878</v>
      </c>
    </row>
    <row r="165" spans="1:14" x14ac:dyDescent="0.25">
      <c r="A165">
        <v>163</v>
      </c>
      <c r="B165" s="12"/>
      <c r="C165">
        <f>$C$9</f>
        <v>16.5</v>
      </c>
      <c r="D165">
        <f>$D$9</f>
        <v>26.39516129032258</v>
      </c>
      <c r="E165">
        <f t="shared" si="6"/>
        <v>-9.8951612903225801</v>
      </c>
      <c r="G165" s="1">
        <f>C165*Inputs_Summary!$B$5*30</f>
        <v>56.925000000000004</v>
      </c>
      <c r="H165" s="3">
        <f t="shared" si="7"/>
        <v>11940.449999999984</v>
      </c>
      <c r="J165" s="1"/>
      <c r="K165" s="1">
        <f>-IF(AND(Inputs_Summary!$B$13="Monthly",Inputs_Summary!$B$14&gt;=Cost_Schedule!A165),Inputs_Summary!$B$12,0)-IF(AND(Inputs_Summary!$B$16="Monthly",Inputs_Summary!$B$17&gt;=Cost_Schedule!A165),Inputs_Summary!$B$15,0)</f>
        <v>0</v>
      </c>
      <c r="L165" s="6">
        <f>-Loan_Amorization!B164</f>
        <v>0</v>
      </c>
      <c r="M165" s="1">
        <f>30*IF(Inputs_Summary!$B$9="Yes",Inputs_Summary!$B$5*Cost_Schedule!E165,IF(Cost_Schedule!E165&gt;0,Cost_Schedule!E165*Inputs_Summary!$B$5,0))</f>
        <v>-34.138306451612905</v>
      </c>
      <c r="N165" s="3">
        <f t="shared" si="8"/>
        <v>9815.7453106038756</v>
      </c>
    </row>
    <row r="166" spans="1:14" x14ac:dyDescent="0.25">
      <c r="A166">
        <v>164</v>
      </c>
      <c r="B166" s="12"/>
      <c r="C166">
        <f>$C$10</f>
        <v>17.25</v>
      </c>
      <c r="D166">
        <f>$D$10</f>
        <v>23.35483870967742</v>
      </c>
      <c r="E166">
        <f t="shared" si="6"/>
        <v>-6.1048387096774199</v>
      </c>
      <c r="G166" s="1">
        <f>C166*Inputs_Summary!$B$5*30</f>
        <v>59.512500000000003</v>
      </c>
      <c r="H166" s="3">
        <f t="shared" si="7"/>
        <v>11999.962499999985</v>
      </c>
      <c r="J166" s="1"/>
      <c r="K166" s="1">
        <f>-IF(AND(Inputs_Summary!$B$13="Monthly",Inputs_Summary!$B$14&gt;=Cost_Schedule!A166),Inputs_Summary!$B$12,0)-IF(AND(Inputs_Summary!$B$16="Monthly",Inputs_Summary!$B$17&gt;=Cost_Schedule!A166),Inputs_Summary!$B$15,0)</f>
        <v>0</v>
      </c>
      <c r="L166" s="6">
        <f>-Loan_Amorization!B165</f>
        <v>0</v>
      </c>
      <c r="M166" s="1">
        <f>30*IF(Inputs_Summary!$B$9="Yes",Inputs_Summary!$B$5*Cost_Schedule!E166,IF(Cost_Schedule!E166&gt;0,Cost_Schedule!E166*Inputs_Summary!$B$5,0))</f>
        <v>-21.061693548387098</v>
      </c>
      <c r="N166" s="3">
        <f t="shared" si="8"/>
        <v>9794.6836170554889</v>
      </c>
    </row>
    <row r="167" spans="1:14" x14ac:dyDescent="0.25">
      <c r="A167">
        <v>165</v>
      </c>
      <c r="B167" s="12"/>
      <c r="C167">
        <f>$C$11</f>
        <v>18.25</v>
      </c>
      <c r="D167">
        <f>$D$11</f>
        <v>20.25</v>
      </c>
      <c r="E167">
        <f t="shared" si="6"/>
        <v>-2</v>
      </c>
      <c r="G167" s="1">
        <f>C167*Inputs_Summary!$B$5*30</f>
        <v>62.962499999999999</v>
      </c>
      <c r="H167" s="3">
        <f t="shared" si="7"/>
        <v>12062.924999999985</v>
      </c>
      <c r="J167" s="1"/>
      <c r="K167" s="1">
        <f>-IF(AND(Inputs_Summary!$B$13="Monthly",Inputs_Summary!$B$14&gt;=Cost_Schedule!A167),Inputs_Summary!$B$12,0)-IF(AND(Inputs_Summary!$B$16="Monthly",Inputs_Summary!$B$17&gt;=Cost_Schedule!A167),Inputs_Summary!$B$15,0)</f>
        <v>0</v>
      </c>
      <c r="L167" s="6">
        <f>-Loan_Amorization!B166</f>
        <v>0</v>
      </c>
      <c r="M167" s="1">
        <f>30*IF(Inputs_Summary!$B$9="Yes",Inputs_Summary!$B$5*Cost_Schedule!E167,IF(Cost_Schedule!E167&gt;0,Cost_Schedule!E167*Inputs_Summary!$B$5,0))</f>
        <v>-6.9</v>
      </c>
      <c r="N167" s="3">
        <f t="shared" si="8"/>
        <v>9787.7836170554892</v>
      </c>
    </row>
    <row r="168" spans="1:14" x14ac:dyDescent="0.25">
      <c r="A168">
        <v>166</v>
      </c>
      <c r="B168" s="12"/>
      <c r="C168">
        <f>$C$12</f>
        <v>23.75</v>
      </c>
      <c r="D168">
        <f>$D$12</f>
        <v>15.258064516129032</v>
      </c>
      <c r="E168">
        <f t="shared" si="6"/>
        <v>8.491935483870968</v>
      </c>
      <c r="G168" s="1">
        <f>C168*Inputs_Summary!$B$5*30</f>
        <v>81.9375</v>
      </c>
      <c r="H168" s="3">
        <f t="shared" si="7"/>
        <v>12144.862499999985</v>
      </c>
      <c r="J168" s="1"/>
      <c r="K168" s="1">
        <f>-IF(AND(Inputs_Summary!$B$13="Monthly",Inputs_Summary!$B$14&gt;=Cost_Schedule!A168),Inputs_Summary!$B$12,0)-IF(AND(Inputs_Summary!$B$16="Monthly",Inputs_Summary!$B$17&gt;=Cost_Schedule!A168),Inputs_Summary!$B$15,0)</f>
        <v>0</v>
      </c>
      <c r="L168" s="6">
        <f>-Loan_Amorization!B167</f>
        <v>0</v>
      </c>
      <c r="M168" s="1">
        <f>30*IF(Inputs_Summary!$B$9="Yes",Inputs_Summary!$B$5*Cost_Schedule!E168,IF(Cost_Schedule!E168&gt;0,Cost_Schedule!E168*Inputs_Summary!$B$5,0))</f>
        <v>29.297177419354842</v>
      </c>
      <c r="N168" s="3">
        <f t="shared" si="8"/>
        <v>9817.0807944748449</v>
      </c>
    </row>
    <row r="169" spans="1:14" x14ac:dyDescent="0.25">
      <c r="A169">
        <v>167</v>
      </c>
      <c r="B169" s="12"/>
      <c r="C169">
        <f>$C$13</f>
        <v>24.75</v>
      </c>
      <c r="D169">
        <f>$D$13</f>
        <v>8.3166666666666664</v>
      </c>
      <c r="E169">
        <f t="shared" si="6"/>
        <v>16.433333333333334</v>
      </c>
      <c r="G169" s="1">
        <f>C169*Inputs_Summary!$B$5*30</f>
        <v>85.387500000000003</v>
      </c>
      <c r="H169" s="3">
        <f t="shared" si="7"/>
        <v>12230.249999999985</v>
      </c>
      <c r="J169" s="1"/>
      <c r="K169" s="1">
        <f>-IF(AND(Inputs_Summary!$B$13="Monthly",Inputs_Summary!$B$14&gt;=Cost_Schedule!A169),Inputs_Summary!$B$12,0)-IF(AND(Inputs_Summary!$B$16="Monthly",Inputs_Summary!$B$17&gt;=Cost_Schedule!A169),Inputs_Summary!$B$15,0)</f>
        <v>0</v>
      </c>
      <c r="L169" s="6">
        <f>-Loan_Amorization!B168</f>
        <v>0</v>
      </c>
      <c r="M169" s="1">
        <f>30*IF(Inputs_Summary!$B$9="Yes",Inputs_Summary!$B$5*Cost_Schedule!E169,IF(Cost_Schedule!E169&gt;0,Cost_Schedule!E169*Inputs_Summary!$B$5,0))</f>
        <v>56.695000000000007</v>
      </c>
      <c r="N169" s="3">
        <f t="shared" si="8"/>
        <v>9873.7757944748446</v>
      </c>
    </row>
    <row r="170" spans="1:14" x14ac:dyDescent="0.25">
      <c r="A170">
        <v>168</v>
      </c>
      <c r="B170" s="12"/>
      <c r="C170">
        <f>$C$14</f>
        <v>32</v>
      </c>
      <c r="D170">
        <f>$D$14</f>
        <v>6.169354838709677</v>
      </c>
      <c r="E170">
        <f t="shared" si="6"/>
        <v>25.830645161290324</v>
      </c>
      <c r="G170" s="1">
        <f>C170*Inputs_Summary!$B$5*30</f>
        <v>110.4</v>
      </c>
      <c r="H170" s="3">
        <f t="shared" si="7"/>
        <v>12340.649999999985</v>
      </c>
      <c r="J170" s="1"/>
      <c r="K170" s="1">
        <f>-IF(AND(Inputs_Summary!$B$13="Monthly",Inputs_Summary!$B$14&gt;=Cost_Schedule!A170),Inputs_Summary!$B$12,0)-IF(AND(Inputs_Summary!$B$16="Monthly",Inputs_Summary!$B$17&gt;=Cost_Schedule!A170),Inputs_Summary!$B$15,0)-IF(AND(Inputs_Summary!$B$13="Annually",Inputs_Summary!$B$14&gt;=Cost_Schedule!B159),Inputs_Summary!$B$12,0)-IF(AND(Inputs_Summary!$B$16="Annually",Inputs_Summary!$B$17&gt;=Cost_Schedule!B159),Inputs_Summary!$B$15,0)</f>
        <v>0</v>
      </c>
      <c r="L170" s="6">
        <f>-Loan_Amorization!B169</f>
        <v>0</v>
      </c>
      <c r="M170" s="1">
        <f>30*IF(Inputs_Summary!$B$9="Yes",Inputs_Summary!$B$5*Cost_Schedule!E170,IF(Cost_Schedule!E170&gt;0,Cost_Schedule!E170*Inputs_Summary!$B$5,0))</f>
        <v>89.115725806451621</v>
      </c>
      <c r="N170" s="3">
        <f t="shared" si="8"/>
        <v>9962.8915202812968</v>
      </c>
    </row>
    <row r="171" spans="1:14" x14ac:dyDescent="0.25">
      <c r="A171">
        <v>169</v>
      </c>
      <c r="B171" s="12">
        <v>15</v>
      </c>
      <c r="C171">
        <f>$C$3</f>
        <v>33.25</v>
      </c>
      <c r="D171">
        <f>$D$3</f>
        <v>8.6693548387096779</v>
      </c>
      <c r="E171">
        <f t="shared" si="6"/>
        <v>24.58064516129032</v>
      </c>
      <c r="G171" s="1">
        <f>C171*Inputs_Summary!$B$5*30</f>
        <v>114.71250000000001</v>
      </c>
      <c r="H171" s="3">
        <f t="shared" si="7"/>
        <v>12455.362499999985</v>
      </c>
      <c r="J171" s="1"/>
      <c r="K171" s="1">
        <f>-IF(AND(Inputs_Summary!$B$13="Monthly",Inputs_Summary!$B$14&gt;=Cost_Schedule!A171),Inputs_Summary!$B$12,0)-IF(AND(Inputs_Summary!$B$16="Monthly",Inputs_Summary!$B$17&gt;=Cost_Schedule!A171),Inputs_Summary!$B$15,0)</f>
        <v>0</v>
      </c>
      <c r="L171" s="6">
        <f>-Loan_Amorization!B170</f>
        <v>0</v>
      </c>
      <c r="M171" s="1">
        <f>30*IF(Inputs_Summary!$B$9="Yes",Inputs_Summary!$B$5*Cost_Schedule!E171,IF(Cost_Schedule!E171&gt;0,Cost_Schedule!E171*Inputs_Summary!$B$5,0))</f>
        <v>84.803225806451607</v>
      </c>
      <c r="N171" s="3">
        <f t="shared" si="8"/>
        <v>10047.694746087749</v>
      </c>
    </row>
    <row r="172" spans="1:14" x14ac:dyDescent="0.25">
      <c r="A172">
        <v>170</v>
      </c>
      <c r="B172" s="12"/>
      <c r="C172">
        <f>$C$4</f>
        <v>22.5</v>
      </c>
      <c r="D172">
        <f>$D$4</f>
        <v>11.098214285714286</v>
      </c>
      <c r="E172">
        <f t="shared" si="6"/>
        <v>11.401785714285714</v>
      </c>
      <c r="G172" s="1">
        <f>C172*Inputs_Summary!$B$5*30</f>
        <v>77.625</v>
      </c>
      <c r="H172" s="3">
        <f t="shared" si="7"/>
        <v>12532.987499999985</v>
      </c>
      <c r="J172" s="1"/>
      <c r="K172" s="1">
        <f>-IF(AND(Inputs_Summary!$B$13="Monthly",Inputs_Summary!$B$14&gt;=Cost_Schedule!A172),Inputs_Summary!$B$12,0)-IF(AND(Inputs_Summary!$B$16="Monthly",Inputs_Summary!$B$17&gt;=Cost_Schedule!A172),Inputs_Summary!$B$15,0)</f>
        <v>0</v>
      </c>
      <c r="L172" s="6">
        <f>-Loan_Amorization!B171</f>
        <v>0</v>
      </c>
      <c r="M172" s="1">
        <f>30*IF(Inputs_Summary!$B$9="Yes",Inputs_Summary!$B$5*Cost_Schedule!E172,IF(Cost_Schedule!E172&gt;0,Cost_Schedule!E172*Inputs_Summary!$B$5,0))</f>
        <v>39.336160714285711</v>
      </c>
      <c r="N172" s="3">
        <f t="shared" si="8"/>
        <v>10087.030906802034</v>
      </c>
    </row>
    <row r="173" spans="1:14" x14ac:dyDescent="0.25">
      <c r="A173">
        <v>171</v>
      </c>
      <c r="B173" s="12"/>
      <c r="C173">
        <f>$C$5</f>
        <v>19</v>
      </c>
      <c r="D173">
        <f>$D$5</f>
        <v>16.669354838709676</v>
      </c>
      <c r="E173">
        <f t="shared" si="6"/>
        <v>2.3306451612903238</v>
      </c>
      <c r="G173" s="1">
        <f>C173*Inputs_Summary!$B$5*30</f>
        <v>65.55</v>
      </c>
      <c r="H173" s="3">
        <f t="shared" si="7"/>
        <v>12598.537499999984</v>
      </c>
      <c r="J173" s="1"/>
      <c r="K173" s="1">
        <f>-IF(AND(Inputs_Summary!$B$13="Monthly",Inputs_Summary!$B$14&gt;=Cost_Schedule!A173),Inputs_Summary!$B$12,0)-IF(AND(Inputs_Summary!$B$16="Monthly",Inputs_Summary!$B$17&gt;=Cost_Schedule!A173),Inputs_Summary!$B$15,0)</f>
        <v>0</v>
      </c>
      <c r="L173" s="6">
        <f>-Loan_Amorization!B172</f>
        <v>0</v>
      </c>
      <c r="M173" s="1">
        <f>30*IF(Inputs_Summary!$B$9="Yes",Inputs_Summary!$B$5*Cost_Schedule!E173,IF(Cost_Schedule!E173&gt;0,Cost_Schedule!E173*Inputs_Summary!$B$5,0))</f>
        <v>8.0407258064516167</v>
      </c>
      <c r="N173" s="3">
        <f t="shared" si="8"/>
        <v>10095.071632608486</v>
      </c>
    </row>
    <row r="174" spans="1:14" x14ac:dyDescent="0.25">
      <c r="A174">
        <v>172</v>
      </c>
      <c r="B174" s="12"/>
      <c r="C174">
        <f>$C$6</f>
        <v>16.5</v>
      </c>
      <c r="D174">
        <f>$D$6</f>
        <v>19.425000000000001</v>
      </c>
      <c r="E174">
        <f t="shared" si="6"/>
        <v>-2.9250000000000007</v>
      </c>
      <c r="G174" s="1">
        <f>C174*Inputs_Summary!$B$5*30</f>
        <v>56.925000000000004</v>
      </c>
      <c r="H174" s="3">
        <f t="shared" si="7"/>
        <v>12655.462499999983</v>
      </c>
      <c r="J174" s="1"/>
      <c r="K174" s="1">
        <f>-IF(AND(Inputs_Summary!$B$13="Monthly",Inputs_Summary!$B$14&gt;=Cost_Schedule!A174),Inputs_Summary!$B$12,0)-IF(AND(Inputs_Summary!$B$16="Monthly",Inputs_Summary!$B$17&gt;=Cost_Schedule!A174),Inputs_Summary!$B$15,0)</f>
        <v>0</v>
      </c>
      <c r="L174" s="6">
        <f>-Loan_Amorization!B173</f>
        <v>0</v>
      </c>
      <c r="M174" s="1">
        <f>30*IF(Inputs_Summary!$B$9="Yes",Inputs_Summary!$B$5*Cost_Schedule!E174,IF(Cost_Schedule!E174&gt;0,Cost_Schedule!E174*Inputs_Summary!$B$5,0))</f>
        <v>-10.091250000000002</v>
      </c>
      <c r="N174" s="3">
        <f t="shared" si="8"/>
        <v>10084.980382608486</v>
      </c>
    </row>
    <row r="175" spans="1:14" x14ac:dyDescent="0.25">
      <c r="A175">
        <v>173</v>
      </c>
      <c r="B175" s="12"/>
      <c r="C175">
        <f>$C$7</f>
        <v>15.25</v>
      </c>
      <c r="D175">
        <f>$D$7</f>
        <v>23.927419354838708</v>
      </c>
      <c r="E175">
        <f t="shared" si="6"/>
        <v>-8.6774193548387082</v>
      </c>
      <c r="G175" s="1">
        <f>C175*Inputs_Summary!$B$5*30</f>
        <v>52.612500000000004</v>
      </c>
      <c r="H175" s="3">
        <f t="shared" si="7"/>
        <v>12708.074999999983</v>
      </c>
      <c r="J175" s="1"/>
      <c r="K175" s="1">
        <f>-IF(AND(Inputs_Summary!$B$13="Monthly",Inputs_Summary!$B$14&gt;=Cost_Schedule!A175),Inputs_Summary!$B$12,0)-IF(AND(Inputs_Summary!$B$16="Monthly",Inputs_Summary!$B$17&gt;=Cost_Schedule!A175),Inputs_Summary!$B$15,0)</f>
        <v>0</v>
      </c>
      <c r="L175" s="6">
        <f>-Loan_Amorization!B174</f>
        <v>0</v>
      </c>
      <c r="M175" s="1">
        <f>30*IF(Inputs_Summary!$B$9="Yes",Inputs_Summary!$B$5*Cost_Schedule!E175,IF(Cost_Schedule!E175&gt;0,Cost_Schedule!E175*Inputs_Summary!$B$5,0))</f>
        <v>-29.937096774193545</v>
      </c>
      <c r="N175" s="3">
        <f t="shared" si="8"/>
        <v>10055.043285834292</v>
      </c>
    </row>
    <row r="176" spans="1:14" x14ac:dyDescent="0.25">
      <c r="A176">
        <v>174</v>
      </c>
      <c r="B176" s="12"/>
      <c r="C176">
        <f>$C$8</f>
        <v>16.5</v>
      </c>
      <c r="D176">
        <f>$D$8</f>
        <v>24.058333333333334</v>
      </c>
      <c r="E176">
        <f t="shared" si="6"/>
        <v>-7.5583333333333336</v>
      </c>
      <c r="G176" s="1">
        <f>C176*Inputs_Summary!$B$5*30</f>
        <v>56.925000000000004</v>
      </c>
      <c r="H176" s="3">
        <f t="shared" si="7"/>
        <v>12764.999999999982</v>
      </c>
      <c r="J176" s="1"/>
      <c r="K176" s="1">
        <f>-IF(AND(Inputs_Summary!$B$13="Monthly",Inputs_Summary!$B$14&gt;=Cost_Schedule!A176),Inputs_Summary!$B$12,0)-IF(AND(Inputs_Summary!$B$16="Monthly",Inputs_Summary!$B$17&gt;=Cost_Schedule!A176),Inputs_Summary!$B$15,0)</f>
        <v>0</v>
      </c>
      <c r="L176" s="6">
        <f>-Loan_Amorization!B175</f>
        <v>0</v>
      </c>
      <c r="M176" s="1">
        <f>30*IF(Inputs_Summary!$B$9="Yes",Inputs_Summary!$B$5*Cost_Schedule!E176,IF(Cost_Schedule!E176&gt;0,Cost_Schedule!E176*Inputs_Summary!$B$5,0))</f>
        <v>-26.076250000000002</v>
      </c>
      <c r="N176" s="3">
        <f t="shared" si="8"/>
        <v>10028.967035834292</v>
      </c>
    </row>
    <row r="177" spans="1:14" x14ac:dyDescent="0.25">
      <c r="A177">
        <v>175</v>
      </c>
      <c r="B177" s="12"/>
      <c r="C177">
        <f>$C$9</f>
        <v>16.5</v>
      </c>
      <c r="D177">
        <f>$D$9</f>
        <v>26.39516129032258</v>
      </c>
      <c r="E177">
        <f t="shared" si="6"/>
        <v>-9.8951612903225801</v>
      </c>
      <c r="G177" s="1">
        <f>C177*Inputs_Summary!$B$5*30</f>
        <v>56.925000000000004</v>
      </c>
      <c r="H177" s="3">
        <f t="shared" si="7"/>
        <v>12821.924999999981</v>
      </c>
      <c r="J177" s="1"/>
      <c r="K177" s="1">
        <f>-IF(AND(Inputs_Summary!$B$13="Monthly",Inputs_Summary!$B$14&gt;=Cost_Schedule!A177),Inputs_Summary!$B$12,0)-IF(AND(Inputs_Summary!$B$16="Monthly",Inputs_Summary!$B$17&gt;=Cost_Schedule!A177),Inputs_Summary!$B$15,0)</f>
        <v>0</v>
      </c>
      <c r="L177" s="6">
        <f>-Loan_Amorization!B176</f>
        <v>0</v>
      </c>
      <c r="M177" s="1">
        <f>30*IF(Inputs_Summary!$B$9="Yes",Inputs_Summary!$B$5*Cost_Schedule!E177,IF(Cost_Schedule!E177&gt;0,Cost_Schedule!E177*Inputs_Summary!$B$5,0))</f>
        <v>-34.138306451612905</v>
      </c>
      <c r="N177" s="3">
        <f t="shared" si="8"/>
        <v>9994.8287293826797</v>
      </c>
    </row>
    <row r="178" spans="1:14" x14ac:dyDescent="0.25">
      <c r="A178">
        <v>176</v>
      </c>
      <c r="B178" s="12"/>
      <c r="C178">
        <f>$C$10</f>
        <v>17.25</v>
      </c>
      <c r="D178">
        <f>$D$10</f>
        <v>23.35483870967742</v>
      </c>
      <c r="E178">
        <f t="shared" si="6"/>
        <v>-6.1048387096774199</v>
      </c>
      <c r="G178" s="1">
        <f>C178*Inputs_Summary!$B$5*30</f>
        <v>59.512500000000003</v>
      </c>
      <c r="H178" s="3">
        <f t="shared" si="7"/>
        <v>12881.437499999982</v>
      </c>
      <c r="J178" s="1"/>
      <c r="K178" s="1">
        <f>-IF(AND(Inputs_Summary!$B$13="Monthly",Inputs_Summary!$B$14&gt;=Cost_Schedule!A178),Inputs_Summary!$B$12,0)-IF(AND(Inputs_Summary!$B$16="Monthly",Inputs_Summary!$B$17&gt;=Cost_Schedule!A178),Inputs_Summary!$B$15,0)</f>
        <v>0</v>
      </c>
      <c r="L178" s="6">
        <f>-Loan_Amorization!B177</f>
        <v>0</v>
      </c>
      <c r="M178" s="1">
        <f>30*IF(Inputs_Summary!$B$9="Yes",Inputs_Summary!$B$5*Cost_Schedule!E178,IF(Cost_Schedule!E178&gt;0,Cost_Schedule!E178*Inputs_Summary!$B$5,0))</f>
        <v>-21.061693548387098</v>
      </c>
      <c r="N178" s="3">
        <f t="shared" si="8"/>
        <v>9973.767035834293</v>
      </c>
    </row>
    <row r="179" spans="1:14" x14ac:dyDescent="0.25">
      <c r="A179">
        <v>177</v>
      </c>
      <c r="B179" s="12"/>
      <c r="C179">
        <f>$C$11</f>
        <v>18.25</v>
      </c>
      <c r="D179">
        <f>$D$11</f>
        <v>20.25</v>
      </c>
      <c r="E179">
        <f t="shared" si="6"/>
        <v>-2</v>
      </c>
      <c r="G179" s="1">
        <f>C179*Inputs_Summary!$B$5*30</f>
        <v>62.962499999999999</v>
      </c>
      <c r="H179" s="3">
        <f t="shared" si="7"/>
        <v>12944.399999999981</v>
      </c>
      <c r="J179" s="1"/>
      <c r="K179" s="1">
        <f>-IF(AND(Inputs_Summary!$B$13="Monthly",Inputs_Summary!$B$14&gt;=Cost_Schedule!A179),Inputs_Summary!$B$12,0)-IF(AND(Inputs_Summary!$B$16="Monthly",Inputs_Summary!$B$17&gt;=Cost_Schedule!A179),Inputs_Summary!$B$15,0)</f>
        <v>0</v>
      </c>
      <c r="L179" s="6">
        <f>-Loan_Amorization!B178</f>
        <v>0</v>
      </c>
      <c r="M179" s="1">
        <f>30*IF(Inputs_Summary!$B$9="Yes",Inputs_Summary!$B$5*Cost_Schedule!E179,IF(Cost_Schedule!E179&gt;0,Cost_Schedule!E179*Inputs_Summary!$B$5,0))</f>
        <v>-6.9</v>
      </c>
      <c r="N179" s="3">
        <f t="shared" si="8"/>
        <v>9966.8670358342933</v>
      </c>
    </row>
    <row r="180" spans="1:14" x14ac:dyDescent="0.25">
      <c r="A180">
        <v>178</v>
      </c>
      <c r="B180" s="12"/>
      <c r="C180">
        <f>$C$12</f>
        <v>23.75</v>
      </c>
      <c r="D180">
        <f>$D$12</f>
        <v>15.258064516129032</v>
      </c>
      <c r="E180">
        <f t="shared" si="6"/>
        <v>8.491935483870968</v>
      </c>
      <c r="G180" s="1">
        <f>C180*Inputs_Summary!$B$5*30</f>
        <v>81.9375</v>
      </c>
      <c r="H180" s="3">
        <f t="shared" si="7"/>
        <v>13026.337499999981</v>
      </c>
      <c r="J180" s="1"/>
      <c r="K180" s="1">
        <f>-IF(AND(Inputs_Summary!$B$13="Monthly",Inputs_Summary!$B$14&gt;=Cost_Schedule!A180),Inputs_Summary!$B$12,0)-IF(AND(Inputs_Summary!$B$16="Monthly",Inputs_Summary!$B$17&gt;=Cost_Schedule!A180),Inputs_Summary!$B$15,0)</f>
        <v>0</v>
      </c>
      <c r="L180" s="6">
        <f>-Loan_Amorization!B179</f>
        <v>0</v>
      </c>
      <c r="M180" s="1">
        <f>30*IF(Inputs_Summary!$B$9="Yes",Inputs_Summary!$B$5*Cost_Schedule!E180,IF(Cost_Schedule!E180&gt;0,Cost_Schedule!E180*Inputs_Summary!$B$5,0))</f>
        <v>29.297177419354842</v>
      </c>
      <c r="N180" s="3">
        <f t="shared" si="8"/>
        <v>9996.164213253649</v>
      </c>
    </row>
    <row r="181" spans="1:14" x14ac:dyDescent="0.25">
      <c r="A181">
        <v>179</v>
      </c>
      <c r="B181" s="12"/>
      <c r="C181">
        <f>$C$13</f>
        <v>24.75</v>
      </c>
      <c r="D181">
        <f>$D$13</f>
        <v>8.3166666666666664</v>
      </c>
      <c r="E181">
        <f t="shared" si="6"/>
        <v>16.433333333333334</v>
      </c>
      <c r="G181" s="1">
        <f>C181*Inputs_Summary!$B$5*30</f>
        <v>85.387500000000003</v>
      </c>
      <c r="H181" s="3">
        <f t="shared" si="7"/>
        <v>13111.724999999982</v>
      </c>
      <c r="J181" s="1"/>
      <c r="K181" s="1">
        <f>-IF(AND(Inputs_Summary!$B$13="Monthly",Inputs_Summary!$B$14&gt;=Cost_Schedule!A181),Inputs_Summary!$B$12,0)-IF(AND(Inputs_Summary!$B$16="Monthly",Inputs_Summary!$B$17&gt;=Cost_Schedule!A181),Inputs_Summary!$B$15,0)</f>
        <v>0</v>
      </c>
      <c r="L181" s="6">
        <f>-Loan_Amorization!B180</f>
        <v>0</v>
      </c>
      <c r="M181" s="1">
        <f>30*IF(Inputs_Summary!$B$9="Yes",Inputs_Summary!$B$5*Cost_Schedule!E181,IF(Cost_Schedule!E181&gt;0,Cost_Schedule!E181*Inputs_Summary!$B$5,0))</f>
        <v>56.695000000000007</v>
      </c>
      <c r="N181" s="3">
        <f t="shared" si="8"/>
        <v>10052.859213253649</v>
      </c>
    </row>
    <row r="182" spans="1:14" x14ac:dyDescent="0.25">
      <c r="A182">
        <v>180</v>
      </c>
      <c r="B182" s="12"/>
      <c r="C182">
        <f>$C$14</f>
        <v>32</v>
      </c>
      <c r="D182">
        <f>$D$14</f>
        <v>6.169354838709677</v>
      </c>
      <c r="E182">
        <f t="shared" si="6"/>
        <v>25.830645161290324</v>
      </c>
      <c r="G182" s="1">
        <f>C182*Inputs_Summary!$B$5*30</f>
        <v>110.4</v>
      </c>
      <c r="H182" s="3">
        <f t="shared" si="7"/>
        <v>13222.124999999982</v>
      </c>
      <c r="J182" s="1"/>
      <c r="K182" s="1">
        <f>-IF(AND(Inputs_Summary!$B$13="Monthly",Inputs_Summary!$B$14&gt;=Cost_Schedule!A182),Inputs_Summary!$B$12,0)-IF(AND(Inputs_Summary!$B$16="Monthly",Inputs_Summary!$B$17&gt;=Cost_Schedule!A182),Inputs_Summary!$B$15,0)-IF(AND(Inputs_Summary!$B$13="Annually",Inputs_Summary!$B$14&gt;=Cost_Schedule!B171),Inputs_Summary!$B$12,0)-IF(AND(Inputs_Summary!$B$16="Annually",Inputs_Summary!$B$17&gt;=Cost_Schedule!B171),Inputs_Summary!$B$15,0)</f>
        <v>0</v>
      </c>
      <c r="L182" s="6">
        <f>-Loan_Amorization!B181</f>
        <v>0</v>
      </c>
      <c r="M182" s="1">
        <f>30*IF(Inputs_Summary!$B$9="Yes",Inputs_Summary!$B$5*Cost_Schedule!E182,IF(Cost_Schedule!E182&gt;0,Cost_Schedule!E182*Inputs_Summary!$B$5,0))</f>
        <v>89.115725806451621</v>
      </c>
      <c r="N182" s="3">
        <f t="shared" si="8"/>
        <v>10141.974939060101</v>
      </c>
    </row>
    <row r="183" spans="1:14" x14ac:dyDescent="0.25">
      <c r="A183">
        <v>181</v>
      </c>
      <c r="B183" s="12">
        <v>16</v>
      </c>
      <c r="C183">
        <f>$C$3</f>
        <v>33.25</v>
      </c>
      <c r="D183">
        <f>$D$3</f>
        <v>8.6693548387096779</v>
      </c>
      <c r="E183">
        <f t="shared" si="6"/>
        <v>24.58064516129032</v>
      </c>
      <c r="G183" s="1">
        <f>C183*Inputs_Summary!$B$5*30</f>
        <v>114.71250000000001</v>
      </c>
      <c r="H183" s="3">
        <f t="shared" si="7"/>
        <v>13336.837499999981</v>
      </c>
      <c r="J183" s="1"/>
      <c r="K183" s="1">
        <f>-IF(AND(Inputs_Summary!$B$13="Monthly",Inputs_Summary!$B$14&gt;=Cost_Schedule!A183),Inputs_Summary!$B$12,0)-IF(AND(Inputs_Summary!$B$16="Monthly",Inputs_Summary!$B$17&gt;=Cost_Schedule!A183),Inputs_Summary!$B$15,0)</f>
        <v>0</v>
      </c>
      <c r="L183" s="6">
        <f>-Loan_Amorization!B182</f>
        <v>0</v>
      </c>
      <c r="M183" s="1">
        <f>30*IF(Inputs_Summary!$B$9="Yes",Inputs_Summary!$B$5*Cost_Schedule!E183,IF(Cost_Schedule!E183&gt;0,Cost_Schedule!E183*Inputs_Summary!$B$5,0))</f>
        <v>84.803225806451607</v>
      </c>
      <c r="N183" s="3">
        <f t="shared" si="8"/>
        <v>10226.778164866553</v>
      </c>
    </row>
    <row r="184" spans="1:14" x14ac:dyDescent="0.25">
      <c r="A184">
        <v>182</v>
      </c>
      <c r="B184" s="12"/>
      <c r="C184">
        <f>$C$4</f>
        <v>22.5</v>
      </c>
      <c r="D184">
        <f>$D$4</f>
        <v>11.098214285714286</v>
      </c>
      <c r="E184">
        <f t="shared" si="6"/>
        <v>11.401785714285714</v>
      </c>
      <c r="G184" s="1">
        <f>C184*Inputs_Summary!$B$5*30</f>
        <v>77.625</v>
      </c>
      <c r="H184" s="3">
        <f t="shared" si="7"/>
        <v>13414.462499999981</v>
      </c>
      <c r="J184" s="1"/>
      <c r="K184" s="1">
        <f>-IF(AND(Inputs_Summary!$B$13="Monthly",Inputs_Summary!$B$14&gt;=Cost_Schedule!A184),Inputs_Summary!$B$12,0)-IF(AND(Inputs_Summary!$B$16="Monthly",Inputs_Summary!$B$17&gt;=Cost_Schedule!A184),Inputs_Summary!$B$15,0)</f>
        <v>0</v>
      </c>
      <c r="L184" s="6">
        <f>-Loan_Amorization!B183</f>
        <v>0</v>
      </c>
      <c r="M184" s="1">
        <f>30*IF(Inputs_Summary!$B$9="Yes",Inputs_Summary!$B$5*Cost_Schedule!E184,IF(Cost_Schedule!E184&gt;0,Cost_Schedule!E184*Inputs_Summary!$B$5,0))</f>
        <v>39.336160714285711</v>
      </c>
      <c r="N184" s="3">
        <f t="shared" si="8"/>
        <v>10266.114325580838</v>
      </c>
    </row>
    <row r="185" spans="1:14" x14ac:dyDescent="0.25">
      <c r="A185">
        <v>183</v>
      </c>
      <c r="B185" s="12"/>
      <c r="C185">
        <f>$C$5</f>
        <v>19</v>
      </c>
      <c r="D185">
        <f>$D$5</f>
        <v>16.669354838709676</v>
      </c>
      <c r="E185">
        <f t="shared" si="6"/>
        <v>2.3306451612903238</v>
      </c>
      <c r="G185" s="1">
        <f>C185*Inputs_Summary!$B$5*30</f>
        <v>65.55</v>
      </c>
      <c r="H185" s="3">
        <f t="shared" si="7"/>
        <v>13480.012499999981</v>
      </c>
      <c r="J185" s="1"/>
      <c r="K185" s="1">
        <f>-IF(AND(Inputs_Summary!$B$13="Monthly",Inputs_Summary!$B$14&gt;=Cost_Schedule!A185),Inputs_Summary!$B$12,0)-IF(AND(Inputs_Summary!$B$16="Monthly",Inputs_Summary!$B$17&gt;=Cost_Schedule!A185),Inputs_Summary!$B$15,0)</f>
        <v>0</v>
      </c>
      <c r="L185" s="6">
        <f>-Loan_Amorization!B184</f>
        <v>0</v>
      </c>
      <c r="M185" s="1">
        <f>30*IF(Inputs_Summary!$B$9="Yes",Inputs_Summary!$B$5*Cost_Schedule!E185,IF(Cost_Schedule!E185&gt;0,Cost_Schedule!E185*Inputs_Summary!$B$5,0))</f>
        <v>8.0407258064516167</v>
      </c>
      <c r="N185" s="3">
        <f t="shared" si="8"/>
        <v>10274.15505138729</v>
      </c>
    </row>
    <row r="186" spans="1:14" x14ac:dyDescent="0.25">
      <c r="A186">
        <v>184</v>
      </c>
      <c r="B186" s="12"/>
      <c r="C186">
        <f>$C$6</f>
        <v>16.5</v>
      </c>
      <c r="D186">
        <f>$D$6</f>
        <v>19.425000000000001</v>
      </c>
      <c r="E186">
        <f t="shared" si="6"/>
        <v>-2.9250000000000007</v>
      </c>
      <c r="G186" s="1">
        <f>C186*Inputs_Summary!$B$5*30</f>
        <v>56.925000000000004</v>
      </c>
      <c r="H186" s="3">
        <f t="shared" si="7"/>
        <v>13536.93749999998</v>
      </c>
      <c r="J186" s="1"/>
      <c r="K186" s="1">
        <f>-IF(AND(Inputs_Summary!$B$13="Monthly",Inputs_Summary!$B$14&gt;=Cost_Schedule!A186),Inputs_Summary!$B$12,0)-IF(AND(Inputs_Summary!$B$16="Monthly",Inputs_Summary!$B$17&gt;=Cost_Schedule!A186),Inputs_Summary!$B$15,0)</f>
        <v>0</v>
      </c>
      <c r="L186" s="6">
        <f>-Loan_Amorization!B185</f>
        <v>0</v>
      </c>
      <c r="M186" s="1">
        <f>30*IF(Inputs_Summary!$B$9="Yes",Inputs_Summary!$B$5*Cost_Schedule!E186,IF(Cost_Schedule!E186&gt;0,Cost_Schedule!E186*Inputs_Summary!$B$5,0))</f>
        <v>-10.091250000000002</v>
      </c>
      <c r="N186" s="3">
        <f t="shared" si="8"/>
        <v>10264.06380138729</v>
      </c>
    </row>
    <row r="187" spans="1:14" x14ac:dyDescent="0.25">
      <c r="A187">
        <v>185</v>
      </c>
      <c r="B187" s="12"/>
      <c r="C187">
        <f>$C$7</f>
        <v>15.25</v>
      </c>
      <c r="D187">
        <f>$D$7</f>
        <v>23.927419354838708</v>
      </c>
      <c r="E187">
        <f t="shared" si="6"/>
        <v>-8.6774193548387082</v>
      </c>
      <c r="G187" s="1">
        <f>C187*Inputs_Summary!$B$5*30</f>
        <v>52.612500000000004</v>
      </c>
      <c r="H187" s="3">
        <f t="shared" si="7"/>
        <v>13589.549999999979</v>
      </c>
      <c r="J187" s="1"/>
      <c r="K187" s="1">
        <f>-IF(AND(Inputs_Summary!$B$13="Monthly",Inputs_Summary!$B$14&gt;=Cost_Schedule!A187),Inputs_Summary!$B$12,0)-IF(AND(Inputs_Summary!$B$16="Monthly",Inputs_Summary!$B$17&gt;=Cost_Schedule!A187),Inputs_Summary!$B$15,0)</f>
        <v>0</v>
      </c>
      <c r="L187" s="6">
        <f>-Loan_Amorization!B186</f>
        <v>0</v>
      </c>
      <c r="M187" s="1">
        <f>30*IF(Inputs_Summary!$B$9="Yes",Inputs_Summary!$B$5*Cost_Schedule!E187,IF(Cost_Schedule!E187&gt;0,Cost_Schedule!E187*Inputs_Summary!$B$5,0))</f>
        <v>-29.937096774193545</v>
      </c>
      <c r="N187" s="3">
        <f t="shared" si="8"/>
        <v>10234.126704613096</v>
      </c>
    </row>
    <row r="188" spans="1:14" x14ac:dyDescent="0.25">
      <c r="A188">
        <v>186</v>
      </c>
      <c r="B188" s="12"/>
      <c r="C188">
        <f>$C$8</f>
        <v>16.5</v>
      </c>
      <c r="D188">
        <f>$D$8</f>
        <v>24.058333333333334</v>
      </c>
      <c r="E188">
        <f t="shared" si="6"/>
        <v>-7.5583333333333336</v>
      </c>
      <c r="G188" s="1">
        <f>C188*Inputs_Summary!$B$5*30</f>
        <v>56.925000000000004</v>
      </c>
      <c r="H188" s="3">
        <f t="shared" si="7"/>
        <v>13646.474999999979</v>
      </c>
      <c r="J188" s="1"/>
      <c r="K188" s="1">
        <f>-IF(AND(Inputs_Summary!$B$13="Monthly",Inputs_Summary!$B$14&gt;=Cost_Schedule!A188),Inputs_Summary!$B$12,0)-IF(AND(Inputs_Summary!$B$16="Monthly",Inputs_Summary!$B$17&gt;=Cost_Schedule!A188),Inputs_Summary!$B$15,0)</f>
        <v>0</v>
      </c>
      <c r="L188" s="6">
        <f>-Loan_Amorization!B187</f>
        <v>0</v>
      </c>
      <c r="M188" s="1">
        <f>30*IF(Inputs_Summary!$B$9="Yes",Inputs_Summary!$B$5*Cost_Schedule!E188,IF(Cost_Schedule!E188&gt;0,Cost_Schedule!E188*Inputs_Summary!$B$5,0))</f>
        <v>-26.076250000000002</v>
      </c>
      <c r="N188" s="3">
        <f t="shared" si="8"/>
        <v>10208.050454613096</v>
      </c>
    </row>
    <row r="189" spans="1:14" x14ac:dyDescent="0.25">
      <c r="A189">
        <v>187</v>
      </c>
      <c r="B189" s="12"/>
      <c r="C189">
        <f>$C$9</f>
        <v>16.5</v>
      </c>
      <c r="D189">
        <f>$D$9</f>
        <v>26.39516129032258</v>
      </c>
      <c r="E189">
        <f t="shared" si="6"/>
        <v>-9.8951612903225801</v>
      </c>
      <c r="G189" s="1">
        <f>C189*Inputs_Summary!$B$5*30</f>
        <v>56.925000000000004</v>
      </c>
      <c r="H189" s="3">
        <f t="shared" si="7"/>
        <v>13703.399999999978</v>
      </c>
      <c r="J189" s="1"/>
      <c r="K189" s="1">
        <f>-IF(AND(Inputs_Summary!$B$13="Monthly",Inputs_Summary!$B$14&gt;=Cost_Schedule!A189),Inputs_Summary!$B$12,0)-IF(AND(Inputs_Summary!$B$16="Monthly",Inputs_Summary!$B$17&gt;=Cost_Schedule!A189),Inputs_Summary!$B$15,0)</f>
        <v>0</v>
      </c>
      <c r="L189" s="6">
        <f>-Loan_Amorization!B188</f>
        <v>0</v>
      </c>
      <c r="M189" s="1">
        <f>30*IF(Inputs_Summary!$B$9="Yes",Inputs_Summary!$B$5*Cost_Schedule!E189,IF(Cost_Schedule!E189&gt;0,Cost_Schedule!E189*Inputs_Summary!$B$5,0))</f>
        <v>-34.138306451612905</v>
      </c>
      <c r="N189" s="3">
        <f t="shared" si="8"/>
        <v>10173.912148161484</v>
      </c>
    </row>
    <row r="190" spans="1:14" x14ac:dyDescent="0.25">
      <c r="A190">
        <v>188</v>
      </c>
      <c r="B190" s="12"/>
      <c r="C190">
        <f>$C$10</f>
        <v>17.25</v>
      </c>
      <c r="D190">
        <f>$D$10</f>
        <v>23.35483870967742</v>
      </c>
      <c r="E190">
        <f t="shared" si="6"/>
        <v>-6.1048387096774199</v>
      </c>
      <c r="G190" s="1">
        <f>C190*Inputs_Summary!$B$5*30</f>
        <v>59.512500000000003</v>
      </c>
      <c r="H190" s="3">
        <f t="shared" si="7"/>
        <v>13762.912499999979</v>
      </c>
      <c r="J190" s="1"/>
      <c r="K190" s="1">
        <f>-IF(AND(Inputs_Summary!$B$13="Monthly",Inputs_Summary!$B$14&gt;=Cost_Schedule!A190),Inputs_Summary!$B$12,0)-IF(AND(Inputs_Summary!$B$16="Monthly",Inputs_Summary!$B$17&gt;=Cost_Schedule!A190),Inputs_Summary!$B$15,0)</f>
        <v>0</v>
      </c>
      <c r="L190" s="6">
        <f>-Loan_Amorization!B189</f>
        <v>0</v>
      </c>
      <c r="M190" s="1">
        <f>30*IF(Inputs_Summary!$B$9="Yes",Inputs_Summary!$B$5*Cost_Schedule!E190,IF(Cost_Schedule!E190&gt;0,Cost_Schedule!E190*Inputs_Summary!$B$5,0))</f>
        <v>-21.061693548387098</v>
      </c>
      <c r="N190" s="3">
        <f t="shared" si="8"/>
        <v>10152.850454613097</v>
      </c>
    </row>
    <row r="191" spans="1:14" x14ac:dyDescent="0.25">
      <c r="A191">
        <v>189</v>
      </c>
      <c r="B191" s="12"/>
      <c r="C191">
        <f>$C$11</f>
        <v>18.25</v>
      </c>
      <c r="D191">
        <f>$D$11</f>
        <v>20.25</v>
      </c>
      <c r="E191">
        <f t="shared" si="6"/>
        <v>-2</v>
      </c>
      <c r="G191" s="1">
        <f>C191*Inputs_Summary!$B$5*30</f>
        <v>62.962499999999999</v>
      </c>
      <c r="H191" s="3">
        <f t="shared" si="7"/>
        <v>13825.874999999978</v>
      </c>
      <c r="J191" s="1"/>
      <c r="K191" s="1">
        <f>-IF(AND(Inputs_Summary!$B$13="Monthly",Inputs_Summary!$B$14&gt;=Cost_Schedule!A191),Inputs_Summary!$B$12,0)-IF(AND(Inputs_Summary!$B$16="Monthly",Inputs_Summary!$B$17&gt;=Cost_Schedule!A191),Inputs_Summary!$B$15,0)</f>
        <v>0</v>
      </c>
      <c r="L191" s="6">
        <f>-Loan_Amorization!B190</f>
        <v>0</v>
      </c>
      <c r="M191" s="1">
        <f>30*IF(Inputs_Summary!$B$9="Yes",Inputs_Summary!$B$5*Cost_Schedule!E191,IF(Cost_Schedule!E191&gt;0,Cost_Schedule!E191*Inputs_Summary!$B$5,0))</f>
        <v>-6.9</v>
      </c>
      <c r="N191" s="3">
        <f t="shared" si="8"/>
        <v>10145.950454613097</v>
      </c>
    </row>
    <row r="192" spans="1:14" x14ac:dyDescent="0.25">
      <c r="A192">
        <v>190</v>
      </c>
      <c r="B192" s="12"/>
      <c r="C192">
        <f>$C$12</f>
        <v>23.75</v>
      </c>
      <c r="D192">
        <f>$D$12</f>
        <v>15.258064516129032</v>
      </c>
      <c r="E192">
        <f t="shared" si="6"/>
        <v>8.491935483870968</v>
      </c>
      <c r="G192" s="1">
        <f>C192*Inputs_Summary!$B$5*30</f>
        <v>81.9375</v>
      </c>
      <c r="H192" s="3">
        <f t="shared" si="7"/>
        <v>13907.812499999978</v>
      </c>
      <c r="J192" s="1"/>
      <c r="K192" s="1">
        <f>-IF(AND(Inputs_Summary!$B$13="Monthly",Inputs_Summary!$B$14&gt;=Cost_Schedule!A192),Inputs_Summary!$B$12,0)-IF(AND(Inputs_Summary!$B$16="Monthly",Inputs_Summary!$B$17&gt;=Cost_Schedule!A192),Inputs_Summary!$B$15,0)</f>
        <v>0</v>
      </c>
      <c r="L192" s="6">
        <f>-Loan_Amorization!B191</f>
        <v>0</v>
      </c>
      <c r="M192" s="1">
        <f>30*IF(Inputs_Summary!$B$9="Yes",Inputs_Summary!$B$5*Cost_Schedule!E192,IF(Cost_Schedule!E192&gt;0,Cost_Schedule!E192*Inputs_Summary!$B$5,0))</f>
        <v>29.297177419354842</v>
      </c>
      <c r="N192" s="3">
        <f t="shared" si="8"/>
        <v>10175.247632032453</v>
      </c>
    </row>
    <row r="193" spans="1:14" x14ac:dyDescent="0.25">
      <c r="A193">
        <v>191</v>
      </c>
      <c r="B193" s="12"/>
      <c r="C193">
        <f>$C$13</f>
        <v>24.75</v>
      </c>
      <c r="D193">
        <f>$D$13</f>
        <v>8.3166666666666664</v>
      </c>
      <c r="E193">
        <f t="shared" si="6"/>
        <v>16.433333333333334</v>
      </c>
      <c r="G193" s="1">
        <f>C193*Inputs_Summary!$B$5*30</f>
        <v>85.387500000000003</v>
      </c>
      <c r="H193" s="3">
        <f t="shared" si="7"/>
        <v>13993.199999999979</v>
      </c>
      <c r="J193" s="1"/>
      <c r="K193" s="1">
        <f>-IF(AND(Inputs_Summary!$B$13="Monthly",Inputs_Summary!$B$14&gt;=Cost_Schedule!A193),Inputs_Summary!$B$12,0)-IF(AND(Inputs_Summary!$B$16="Monthly",Inputs_Summary!$B$17&gt;=Cost_Schedule!A193),Inputs_Summary!$B$15,0)</f>
        <v>0</v>
      </c>
      <c r="L193" s="6">
        <f>-Loan_Amorization!B192</f>
        <v>0</v>
      </c>
      <c r="M193" s="1">
        <f>30*IF(Inputs_Summary!$B$9="Yes",Inputs_Summary!$B$5*Cost_Schedule!E193,IF(Cost_Schedule!E193&gt;0,Cost_Schedule!E193*Inputs_Summary!$B$5,0))</f>
        <v>56.695000000000007</v>
      </c>
      <c r="N193" s="3">
        <f t="shared" si="8"/>
        <v>10231.942632032453</v>
      </c>
    </row>
    <row r="194" spans="1:14" x14ac:dyDescent="0.25">
      <c r="A194">
        <v>192</v>
      </c>
      <c r="B194" s="12"/>
      <c r="C194">
        <f>$C$14</f>
        <v>32</v>
      </c>
      <c r="D194">
        <f>$D$14</f>
        <v>6.169354838709677</v>
      </c>
      <c r="E194">
        <f t="shared" si="6"/>
        <v>25.830645161290324</v>
      </c>
      <c r="G194" s="1">
        <f>C194*Inputs_Summary!$B$5*30</f>
        <v>110.4</v>
      </c>
      <c r="H194" s="3">
        <f t="shared" si="7"/>
        <v>14103.599999999979</v>
      </c>
      <c r="J194" s="1"/>
      <c r="K194" s="1">
        <f>-IF(AND(Inputs_Summary!$B$13="Monthly",Inputs_Summary!$B$14&gt;=Cost_Schedule!A194),Inputs_Summary!$B$12,0)-IF(AND(Inputs_Summary!$B$16="Monthly",Inputs_Summary!$B$17&gt;=Cost_Schedule!A194),Inputs_Summary!$B$15,0)-IF(AND(Inputs_Summary!$B$13="Annually",Inputs_Summary!$B$14&gt;=Cost_Schedule!B183),Inputs_Summary!$B$12,0)-IF(AND(Inputs_Summary!$B$16="Annually",Inputs_Summary!$B$17&gt;=Cost_Schedule!B183),Inputs_Summary!$B$15,0)</f>
        <v>0</v>
      </c>
      <c r="L194" s="6">
        <f>-Loan_Amorization!B193</f>
        <v>0</v>
      </c>
      <c r="M194" s="1">
        <f>30*IF(Inputs_Summary!$B$9="Yes",Inputs_Summary!$B$5*Cost_Schedule!E194,IF(Cost_Schedule!E194&gt;0,Cost_Schedule!E194*Inputs_Summary!$B$5,0))</f>
        <v>89.115725806451621</v>
      </c>
      <c r="N194" s="3">
        <f t="shared" si="8"/>
        <v>10321.058357838905</v>
      </c>
    </row>
    <row r="195" spans="1:14" x14ac:dyDescent="0.25">
      <c r="A195">
        <v>193</v>
      </c>
      <c r="B195" s="12">
        <v>17</v>
      </c>
      <c r="C195">
        <f>$C$3</f>
        <v>33.25</v>
      </c>
      <c r="D195">
        <f>$D$3</f>
        <v>8.6693548387096779</v>
      </c>
      <c r="E195">
        <f t="shared" si="6"/>
        <v>24.58064516129032</v>
      </c>
      <c r="G195" s="1">
        <f>C195*Inputs_Summary!$B$5*30</f>
        <v>114.71250000000001</v>
      </c>
      <c r="H195" s="3">
        <f t="shared" si="7"/>
        <v>14218.312499999978</v>
      </c>
      <c r="J195" s="1"/>
      <c r="K195" s="1">
        <f>-IF(AND(Inputs_Summary!$B$13="Monthly",Inputs_Summary!$B$14&gt;=Cost_Schedule!A195),Inputs_Summary!$B$12,0)-IF(AND(Inputs_Summary!$B$16="Monthly",Inputs_Summary!$B$17&gt;=Cost_Schedule!A195),Inputs_Summary!$B$15,0)</f>
        <v>0</v>
      </c>
      <c r="L195" s="6">
        <f>-Loan_Amorization!B194</f>
        <v>0</v>
      </c>
      <c r="M195" s="1">
        <f>30*IF(Inputs_Summary!$B$9="Yes",Inputs_Summary!$B$5*Cost_Schedule!E195,IF(Cost_Schedule!E195&gt;0,Cost_Schedule!E195*Inputs_Summary!$B$5,0))</f>
        <v>84.803225806451607</v>
      </c>
      <c r="N195" s="3">
        <f t="shared" si="8"/>
        <v>10405.861583645357</v>
      </c>
    </row>
    <row r="196" spans="1:14" x14ac:dyDescent="0.25">
      <c r="A196">
        <v>194</v>
      </c>
      <c r="B196" s="12"/>
      <c r="C196">
        <f>$C$4</f>
        <v>22.5</v>
      </c>
      <c r="D196">
        <f>$D$4</f>
        <v>11.098214285714286</v>
      </c>
      <c r="E196">
        <f t="shared" ref="E196:E242" si="9">C196-D196</f>
        <v>11.401785714285714</v>
      </c>
      <c r="G196" s="1">
        <f>C196*Inputs_Summary!$B$5*30</f>
        <v>77.625</v>
      </c>
      <c r="H196" s="3">
        <f t="shared" si="7"/>
        <v>14295.937499999978</v>
      </c>
      <c r="J196" s="1"/>
      <c r="K196" s="1">
        <f>-IF(AND(Inputs_Summary!$B$13="Monthly",Inputs_Summary!$B$14&gt;=Cost_Schedule!A196),Inputs_Summary!$B$12,0)-IF(AND(Inputs_Summary!$B$16="Monthly",Inputs_Summary!$B$17&gt;=Cost_Schedule!A196),Inputs_Summary!$B$15,0)</f>
        <v>0</v>
      </c>
      <c r="L196" s="6">
        <f>-Loan_Amorization!B195</f>
        <v>0</v>
      </c>
      <c r="M196" s="1">
        <f>30*IF(Inputs_Summary!$B$9="Yes",Inputs_Summary!$B$5*Cost_Schedule!E196,IF(Cost_Schedule!E196&gt;0,Cost_Schedule!E196*Inputs_Summary!$B$5,0))</f>
        <v>39.336160714285711</v>
      </c>
      <c r="N196" s="3">
        <f t="shared" si="8"/>
        <v>10445.197744359642</v>
      </c>
    </row>
    <row r="197" spans="1:14" x14ac:dyDescent="0.25">
      <c r="A197">
        <v>195</v>
      </c>
      <c r="B197" s="12"/>
      <c r="C197">
        <f>$C$5</f>
        <v>19</v>
      </c>
      <c r="D197">
        <f>$D$5</f>
        <v>16.669354838709676</v>
      </c>
      <c r="E197">
        <f t="shared" si="9"/>
        <v>2.3306451612903238</v>
      </c>
      <c r="G197" s="1">
        <f>C197*Inputs_Summary!$B$5*30</f>
        <v>65.55</v>
      </c>
      <c r="H197" s="3">
        <f t="shared" ref="H197:H242" si="10">G197+H196</f>
        <v>14361.487499999977</v>
      </c>
      <c r="J197" s="1"/>
      <c r="K197" s="1">
        <f>-IF(AND(Inputs_Summary!$B$13="Monthly",Inputs_Summary!$B$14&gt;=Cost_Schedule!A197),Inputs_Summary!$B$12,0)-IF(AND(Inputs_Summary!$B$16="Monthly",Inputs_Summary!$B$17&gt;=Cost_Schedule!A197),Inputs_Summary!$B$15,0)</f>
        <v>0</v>
      </c>
      <c r="L197" s="6">
        <f>-Loan_Amorization!B196</f>
        <v>0</v>
      </c>
      <c r="M197" s="1">
        <f>30*IF(Inputs_Summary!$B$9="Yes",Inputs_Summary!$B$5*Cost_Schedule!E197,IF(Cost_Schedule!E197&gt;0,Cost_Schedule!E197*Inputs_Summary!$B$5,0))</f>
        <v>8.0407258064516167</v>
      </c>
      <c r="N197" s="3">
        <f t="shared" ref="N197:N242" si="11">N196+SUM(J197:M197)</f>
        <v>10453.238470166094</v>
      </c>
    </row>
    <row r="198" spans="1:14" x14ac:dyDescent="0.25">
      <c r="A198">
        <v>196</v>
      </c>
      <c r="B198" s="12"/>
      <c r="C198">
        <f>$C$6</f>
        <v>16.5</v>
      </c>
      <c r="D198">
        <f>$D$6</f>
        <v>19.425000000000001</v>
      </c>
      <c r="E198">
        <f t="shared" si="9"/>
        <v>-2.9250000000000007</v>
      </c>
      <c r="G198" s="1">
        <f>C198*Inputs_Summary!$B$5*30</f>
        <v>56.925000000000004</v>
      </c>
      <c r="H198" s="3">
        <f t="shared" si="10"/>
        <v>14418.412499999977</v>
      </c>
      <c r="J198" s="1"/>
      <c r="K198" s="1">
        <f>-IF(AND(Inputs_Summary!$B$13="Monthly",Inputs_Summary!$B$14&gt;=Cost_Schedule!A198),Inputs_Summary!$B$12,0)-IF(AND(Inputs_Summary!$B$16="Monthly",Inputs_Summary!$B$17&gt;=Cost_Schedule!A198),Inputs_Summary!$B$15,0)</f>
        <v>0</v>
      </c>
      <c r="L198" s="6">
        <f>-Loan_Amorization!B197</f>
        <v>0</v>
      </c>
      <c r="M198" s="1">
        <f>30*IF(Inputs_Summary!$B$9="Yes",Inputs_Summary!$B$5*Cost_Schedule!E198,IF(Cost_Schedule!E198&gt;0,Cost_Schedule!E198*Inputs_Summary!$B$5,0))</f>
        <v>-10.091250000000002</v>
      </c>
      <c r="N198" s="3">
        <f t="shared" si="11"/>
        <v>10443.147220166094</v>
      </c>
    </row>
    <row r="199" spans="1:14" x14ac:dyDescent="0.25">
      <c r="A199">
        <v>197</v>
      </c>
      <c r="B199" s="12"/>
      <c r="C199">
        <f>$C$7</f>
        <v>15.25</v>
      </c>
      <c r="D199">
        <f>$D$7</f>
        <v>23.927419354838708</v>
      </c>
      <c r="E199">
        <f t="shared" si="9"/>
        <v>-8.6774193548387082</v>
      </c>
      <c r="G199" s="1">
        <f>C199*Inputs_Summary!$B$5*30</f>
        <v>52.612500000000004</v>
      </c>
      <c r="H199" s="3">
        <f t="shared" si="10"/>
        <v>14471.024999999976</v>
      </c>
      <c r="J199" s="1"/>
      <c r="K199" s="1">
        <f>-IF(AND(Inputs_Summary!$B$13="Monthly",Inputs_Summary!$B$14&gt;=Cost_Schedule!A199),Inputs_Summary!$B$12,0)-IF(AND(Inputs_Summary!$B$16="Monthly",Inputs_Summary!$B$17&gt;=Cost_Schedule!A199),Inputs_Summary!$B$15,0)</f>
        <v>0</v>
      </c>
      <c r="L199" s="6">
        <f>-Loan_Amorization!B198</f>
        <v>0</v>
      </c>
      <c r="M199" s="1">
        <f>30*IF(Inputs_Summary!$B$9="Yes",Inputs_Summary!$B$5*Cost_Schedule!E199,IF(Cost_Schedule!E199&gt;0,Cost_Schedule!E199*Inputs_Summary!$B$5,0))</f>
        <v>-29.937096774193545</v>
      </c>
      <c r="N199" s="3">
        <f t="shared" si="11"/>
        <v>10413.2101233919</v>
      </c>
    </row>
    <row r="200" spans="1:14" x14ac:dyDescent="0.25">
      <c r="A200">
        <v>198</v>
      </c>
      <c r="B200" s="12"/>
      <c r="C200">
        <f>$C$8</f>
        <v>16.5</v>
      </c>
      <c r="D200">
        <f>$D$8</f>
        <v>24.058333333333334</v>
      </c>
      <c r="E200">
        <f t="shared" si="9"/>
        <v>-7.5583333333333336</v>
      </c>
      <c r="G200" s="1">
        <f>C200*Inputs_Summary!$B$5*30</f>
        <v>56.925000000000004</v>
      </c>
      <c r="H200" s="3">
        <f t="shared" si="10"/>
        <v>14527.949999999975</v>
      </c>
      <c r="J200" s="1"/>
      <c r="K200" s="1">
        <f>-IF(AND(Inputs_Summary!$B$13="Monthly",Inputs_Summary!$B$14&gt;=Cost_Schedule!A200),Inputs_Summary!$B$12,0)-IF(AND(Inputs_Summary!$B$16="Monthly",Inputs_Summary!$B$17&gt;=Cost_Schedule!A200),Inputs_Summary!$B$15,0)</f>
        <v>0</v>
      </c>
      <c r="L200" s="6">
        <f>-Loan_Amorization!B199</f>
        <v>0</v>
      </c>
      <c r="M200" s="1">
        <f>30*IF(Inputs_Summary!$B$9="Yes",Inputs_Summary!$B$5*Cost_Schedule!E200,IF(Cost_Schedule!E200&gt;0,Cost_Schedule!E200*Inputs_Summary!$B$5,0))</f>
        <v>-26.076250000000002</v>
      </c>
      <c r="N200" s="3">
        <f t="shared" si="11"/>
        <v>10387.1338733919</v>
      </c>
    </row>
    <row r="201" spans="1:14" x14ac:dyDescent="0.25">
      <c r="A201">
        <v>199</v>
      </c>
      <c r="B201" s="12"/>
      <c r="C201">
        <f>$C$9</f>
        <v>16.5</v>
      </c>
      <c r="D201">
        <f>$D$9</f>
        <v>26.39516129032258</v>
      </c>
      <c r="E201">
        <f t="shared" si="9"/>
        <v>-9.8951612903225801</v>
      </c>
      <c r="G201" s="1">
        <f>C201*Inputs_Summary!$B$5*30</f>
        <v>56.925000000000004</v>
      </c>
      <c r="H201" s="3">
        <f t="shared" si="10"/>
        <v>14584.874999999975</v>
      </c>
      <c r="J201" s="1"/>
      <c r="K201" s="1">
        <f>-IF(AND(Inputs_Summary!$B$13="Monthly",Inputs_Summary!$B$14&gt;=Cost_Schedule!A201),Inputs_Summary!$B$12,0)-IF(AND(Inputs_Summary!$B$16="Monthly",Inputs_Summary!$B$17&gt;=Cost_Schedule!A201),Inputs_Summary!$B$15,0)</f>
        <v>0</v>
      </c>
      <c r="L201" s="6">
        <f>-Loan_Amorization!B200</f>
        <v>0</v>
      </c>
      <c r="M201" s="1">
        <f>30*IF(Inputs_Summary!$B$9="Yes",Inputs_Summary!$B$5*Cost_Schedule!E201,IF(Cost_Schedule!E201&gt;0,Cost_Schedule!E201*Inputs_Summary!$B$5,0))</f>
        <v>-34.138306451612905</v>
      </c>
      <c r="N201" s="3">
        <f t="shared" si="11"/>
        <v>10352.995566940288</v>
      </c>
    </row>
    <row r="202" spans="1:14" x14ac:dyDescent="0.25">
      <c r="A202">
        <v>200</v>
      </c>
      <c r="B202" s="12"/>
      <c r="C202">
        <f>$C$10</f>
        <v>17.25</v>
      </c>
      <c r="D202">
        <f>$D$10</f>
        <v>23.35483870967742</v>
      </c>
      <c r="E202">
        <f t="shared" si="9"/>
        <v>-6.1048387096774199</v>
      </c>
      <c r="G202" s="1">
        <f>C202*Inputs_Summary!$B$5*30</f>
        <v>59.512500000000003</v>
      </c>
      <c r="H202" s="3">
        <f t="shared" si="10"/>
        <v>14644.387499999975</v>
      </c>
      <c r="J202" s="1"/>
      <c r="K202" s="1">
        <f>-IF(AND(Inputs_Summary!$B$13="Monthly",Inputs_Summary!$B$14&gt;=Cost_Schedule!A202),Inputs_Summary!$B$12,0)-IF(AND(Inputs_Summary!$B$16="Monthly",Inputs_Summary!$B$17&gt;=Cost_Schedule!A202),Inputs_Summary!$B$15,0)</f>
        <v>0</v>
      </c>
      <c r="L202" s="6">
        <f>-Loan_Amorization!B201</f>
        <v>0</v>
      </c>
      <c r="M202" s="1">
        <f>30*IF(Inputs_Summary!$B$9="Yes",Inputs_Summary!$B$5*Cost_Schedule!E202,IF(Cost_Schedule!E202&gt;0,Cost_Schedule!E202*Inputs_Summary!$B$5,0))</f>
        <v>-21.061693548387098</v>
      </c>
      <c r="N202" s="3">
        <f t="shared" si="11"/>
        <v>10331.933873391901</v>
      </c>
    </row>
    <row r="203" spans="1:14" x14ac:dyDescent="0.25">
      <c r="A203">
        <v>201</v>
      </c>
      <c r="B203" s="12"/>
      <c r="C203">
        <f>$C$11</f>
        <v>18.25</v>
      </c>
      <c r="D203">
        <f>$D$11</f>
        <v>20.25</v>
      </c>
      <c r="E203">
        <f t="shared" si="9"/>
        <v>-2</v>
      </c>
      <c r="G203" s="1">
        <f>C203*Inputs_Summary!$B$5*30</f>
        <v>62.962499999999999</v>
      </c>
      <c r="H203" s="3">
        <f t="shared" si="10"/>
        <v>14707.349999999975</v>
      </c>
      <c r="J203" s="1"/>
      <c r="K203" s="1">
        <f>-IF(AND(Inputs_Summary!$B$13="Monthly",Inputs_Summary!$B$14&gt;=Cost_Schedule!A203),Inputs_Summary!$B$12,0)-IF(AND(Inputs_Summary!$B$16="Monthly",Inputs_Summary!$B$17&gt;=Cost_Schedule!A203),Inputs_Summary!$B$15,0)</f>
        <v>0</v>
      </c>
      <c r="L203" s="6">
        <f>-Loan_Amorization!B202</f>
        <v>0</v>
      </c>
      <c r="M203" s="1">
        <f>30*IF(Inputs_Summary!$B$9="Yes",Inputs_Summary!$B$5*Cost_Schedule!E203,IF(Cost_Schedule!E203&gt;0,Cost_Schedule!E203*Inputs_Summary!$B$5,0))</f>
        <v>-6.9</v>
      </c>
      <c r="N203" s="3">
        <f t="shared" si="11"/>
        <v>10325.033873391902</v>
      </c>
    </row>
    <row r="204" spans="1:14" x14ac:dyDescent="0.25">
      <c r="A204">
        <v>202</v>
      </c>
      <c r="B204" s="12"/>
      <c r="C204">
        <f>$C$12</f>
        <v>23.75</v>
      </c>
      <c r="D204">
        <f>$D$12</f>
        <v>15.258064516129032</v>
      </c>
      <c r="E204">
        <f t="shared" si="9"/>
        <v>8.491935483870968</v>
      </c>
      <c r="G204" s="1">
        <f>C204*Inputs_Summary!$B$5*30</f>
        <v>81.9375</v>
      </c>
      <c r="H204" s="3">
        <f t="shared" si="10"/>
        <v>14789.287499999975</v>
      </c>
      <c r="J204" s="1"/>
      <c r="K204" s="1">
        <f>-IF(AND(Inputs_Summary!$B$13="Monthly",Inputs_Summary!$B$14&gt;=Cost_Schedule!A204),Inputs_Summary!$B$12,0)-IF(AND(Inputs_Summary!$B$16="Monthly",Inputs_Summary!$B$17&gt;=Cost_Schedule!A204),Inputs_Summary!$B$15,0)</f>
        <v>0</v>
      </c>
      <c r="L204" s="6">
        <f>-Loan_Amorization!B203</f>
        <v>0</v>
      </c>
      <c r="M204" s="1">
        <f>30*IF(Inputs_Summary!$B$9="Yes",Inputs_Summary!$B$5*Cost_Schedule!E204,IF(Cost_Schedule!E204&gt;0,Cost_Schedule!E204*Inputs_Summary!$B$5,0))</f>
        <v>29.297177419354842</v>
      </c>
      <c r="N204" s="3">
        <f t="shared" si="11"/>
        <v>10354.331050811257</v>
      </c>
    </row>
    <row r="205" spans="1:14" x14ac:dyDescent="0.25">
      <c r="A205">
        <v>203</v>
      </c>
      <c r="B205" s="12"/>
      <c r="C205">
        <f>$C$13</f>
        <v>24.75</v>
      </c>
      <c r="D205">
        <f>$D$13</f>
        <v>8.3166666666666664</v>
      </c>
      <c r="E205">
        <f t="shared" si="9"/>
        <v>16.433333333333334</v>
      </c>
      <c r="G205" s="1">
        <f>C205*Inputs_Summary!$B$5*30</f>
        <v>85.387500000000003</v>
      </c>
      <c r="H205" s="3">
        <f t="shared" si="10"/>
        <v>14874.674999999976</v>
      </c>
      <c r="J205" s="1"/>
      <c r="K205" s="1">
        <f>-IF(AND(Inputs_Summary!$B$13="Monthly",Inputs_Summary!$B$14&gt;=Cost_Schedule!A205),Inputs_Summary!$B$12,0)-IF(AND(Inputs_Summary!$B$16="Monthly",Inputs_Summary!$B$17&gt;=Cost_Schedule!A205),Inputs_Summary!$B$15,0)</f>
        <v>0</v>
      </c>
      <c r="L205" s="6">
        <f>-Loan_Amorization!B204</f>
        <v>0</v>
      </c>
      <c r="M205" s="1">
        <f>30*IF(Inputs_Summary!$B$9="Yes",Inputs_Summary!$B$5*Cost_Schedule!E205,IF(Cost_Schedule!E205&gt;0,Cost_Schedule!E205*Inputs_Summary!$B$5,0))</f>
        <v>56.695000000000007</v>
      </c>
      <c r="N205" s="3">
        <f t="shared" si="11"/>
        <v>10411.026050811257</v>
      </c>
    </row>
    <row r="206" spans="1:14" x14ac:dyDescent="0.25">
      <c r="A206">
        <v>204</v>
      </c>
      <c r="B206" s="12"/>
      <c r="C206">
        <f>$C$14</f>
        <v>32</v>
      </c>
      <c r="D206">
        <f>$D$14</f>
        <v>6.169354838709677</v>
      </c>
      <c r="E206">
        <f t="shared" si="9"/>
        <v>25.830645161290324</v>
      </c>
      <c r="G206" s="1">
        <f>C206*Inputs_Summary!$B$5*30</f>
        <v>110.4</v>
      </c>
      <c r="H206" s="3">
        <f t="shared" si="10"/>
        <v>14985.074999999975</v>
      </c>
      <c r="J206" s="1"/>
      <c r="K206" s="1">
        <f>-IF(AND(Inputs_Summary!$B$13="Monthly",Inputs_Summary!$B$14&gt;=Cost_Schedule!A206),Inputs_Summary!$B$12,0)-IF(AND(Inputs_Summary!$B$16="Monthly",Inputs_Summary!$B$17&gt;=Cost_Schedule!A206),Inputs_Summary!$B$15,0)-IF(AND(Inputs_Summary!$B$13="Annually",Inputs_Summary!$B$14&gt;=Cost_Schedule!B195),Inputs_Summary!$B$12,0)-IF(AND(Inputs_Summary!$B$16="Annually",Inputs_Summary!$B$17&gt;=Cost_Schedule!B195),Inputs_Summary!$B$15,0)</f>
        <v>0</v>
      </c>
      <c r="L206" s="6">
        <f>-Loan_Amorization!B205</f>
        <v>0</v>
      </c>
      <c r="M206" s="1">
        <f>30*IF(Inputs_Summary!$B$9="Yes",Inputs_Summary!$B$5*Cost_Schedule!E206,IF(Cost_Schedule!E206&gt;0,Cost_Schedule!E206*Inputs_Summary!$B$5,0))</f>
        <v>89.115725806451621</v>
      </c>
      <c r="N206" s="3">
        <f t="shared" si="11"/>
        <v>10500.141776617709</v>
      </c>
    </row>
    <row r="207" spans="1:14" x14ac:dyDescent="0.25">
      <c r="A207">
        <v>205</v>
      </c>
      <c r="B207" s="12">
        <v>18</v>
      </c>
      <c r="C207">
        <f>$C$3</f>
        <v>33.25</v>
      </c>
      <c r="D207">
        <f>$D$3</f>
        <v>8.6693548387096779</v>
      </c>
      <c r="E207">
        <f t="shared" si="9"/>
        <v>24.58064516129032</v>
      </c>
      <c r="G207" s="1">
        <f>C207*Inputs_Summary!$B$5*30</f>
        <v>114.71250000000001</v>
      </c>
      <c r="H207" s="3">
        <f t="shared" si="10"/>
        <v>15099.787499999975</v>
      </c>
      <c r="J207" s="1"/>
      <c r="K207" s="1">
        <f>-IF(AND(Inputs_Summary!$B$13="Monthly",Inputs_Summary!$B$14&gt;=Cost_Schedule!A207),Inputs_Summary!$B$12,0)-IF(AND(Inputs_Summary!$B$16="Monthly",Inputs_Summary!$B$17&gt;=Cost_Schedule!A207),Inputs_Summary!$B$15,0)</f>
        <v>0</v>
      </c>
      <c r="L207" s="6">
        <f>-Loan_Amorization!B206</f>
        <v>0</v>
      </c>
      <c r="M207" s="1">
        <f>30*IF(Inputs_Summary!$B$9="Yes",Inputs_Summary!$B$5*Cost_Schedule!E207,IF(Cost_Schedule!E207&gt;0,Cost_Schedule!E207*Inputs_Summary!$B$5,0))</f>
        <v>84.803225806451607</v>
      </c>
      <c r="N207" s="3">
        <f t="shared" si="11"/>
        <v>10584.945002424161</v>
      </c>
    </row>
    <row r="208" spans="1:14" x14ac:dyDescent="0.25">
      <c r="A208">
        <v>206</v>
      </c>
      <c r="B208" s="12"/>
      <c r="C208">
        <f>$C$4</f>
        <v>22.5</v>
      </c>
      <c r="D208">
        <f>$D$4</f>
        <v>11.098214285714286</v>
      </c>
      <c r="E208">
        <f t="shared" si="9"/>
        <v>11.401785714285714</v>
      </c>
      <c r="G208" s="1">
        <f>C208*Inputs_Summary!$B$5*30</f>
        <v>77.625</v>
      </c>
      <c r="H208" s="3">
        <f t="shared" si="10"/>
        <v>15177.412499999975</v>
      </c>
      <c r="J208" s="1"/>
      <c r="K208" s="1">
        <f>-IF(AND(Inputs_Summary!$B$13="Monthly",Inputs_Summary!$B$14&gt;=Cost_Schedule!A208),Inputs_Summary!$B$12,0)-IF(AND(Inputs_Summary!$B$16="Monthly",Inputs_Summary!$B$17&gt;=Cost_Schedule!A208),Inputs_Summary!$B$15,0)</f>
        <v>0</v>
      </c>
      <c r="L208" s="6">
        <f>-Loan_Amorization!B207</f>
        <v>0</v>
      </c>
      <c r="M208" s="1">
        <f>30*IF(Inputs_Summary!$B$9="Yes",Inputs_Summary!$B$5*Cost_Schedule!E208,IF(Cost_Schedule!E208&gt;0,Cost_Schedule!E208*Inputs_Summary!$B$5,0))</f>
        <v>39.336160714285711</v>
      </c>
      <c r="N208" s="3">
        <f t="shared" si="11"/>
        <v>10624.281163138447</v>
      </c>
    </row>
    <row r="209" spans="1:14" x14ac:dyDescent="0.25">
      <c r="A209">
        <v>207</v>
      </c>
      <c r="B209" s="12"/>
      <c r="C209">
        <f>$C$5</f>
        <v>19</v>
      </c>
      <c r="D209">
        <f>$D$5</f>
        <v>16.669354838709676</v>
      </c>
      <c r="E209">
        <f t="shared" si="9"/>
        <v>2.3306451612903238</v>
      </c>
      <c r="G209" s="1">
        <f>C209*Inputs_Summary!$B$5*30</f>
        <v>65.55</v>
      </c>
      <c r="H209" s="3">
        <f t="shared" si="10"/>
        <v>15242.962499999974</v>
      </c>
      <c r="J209" s="1"/>
      <c r="K209" s="1">
        <f>-IF(AND(Inputs_Summary!$B$13="Monthly",Inputs_Summary!$B$14&gt;=Cost_Schedule!A209),Inputs_Summary!$B$12,0)-IF(AND(Inputs_Summary!$B$16="Monthly",Inputs_Summary!$B$17&gt;=Cost_Schedule!A209),Inputs_Summary!$B$15,0)</f>
        <v>0</v>
      </c>
      <c r="L209" s="6">
        <f>-Loan_Amorization!B208</f>
        <v>0</v>
      </c>
      <c r="M209" s="1">
        <f>30*IF(Inputs_Summary!$B$9="Yes",Inputs_Summary!$B$5*Cost_Schedule!E209,IF(Cost_Schedule!E209&gt;0,Cost_Schedule!E209*Inputs_Summary!$B$5,0))</f>
        <v>8.0407258064516167</v>
      </c>
      <c r="N209" s="3">
        <f t="shared" si="11"/>
        <v>10632.321888944898</v>
      </c>
    </row>
    <row r="210" spans="1:14" x14ac:dyDescent="0.25">
      <c r="A210">
        <v>208</v>
      </c>
      <c r="B210" s="12"/>
      <c r="C210">
        <f>$C$6</f>
        <v>16.5</v>
      </c>
      <c r="D210">
        <f>$D$6</f>
        <v>19.425000000000001</v>
      </c>
      <c r="E210">
        <f t="shared" si="9"/>
        <v>-2.9250000000000007</v>
      </c>
      <c r="G210" s="1">
        <f>C210*Inputs_Summary!$B$5*30</f>
        <v>56.925000000000004</v>
      </c>
      <c r="H210" s="3">
        <f t="shared" si="10"/>
        <v>15299.887499999973</v>
      </c>
      <c r="J210" s="1"/>
      <c r="K210" s="1">
        <f>-IF(AND(Inputs_Summary!$B$13="Monthly",Inputs_Summary!$B$14&gt;=Cost_Schedule!A210),Inputs_Summary!$B$12,0)-IF(AND(Inputs_Summary!$B$16="Monthly",Inputs_Summary!$B$17&gt;=Cost_Schedule!A210),Inputs_Summary!$B$15,0)</f>
        <v>0</v>
      </c>
      <c r="L210" s="6">
        <f>-Loan_Amorization!B209</f>
        <v>0</v>
      </c>
      <c r="M210" s="1">
        <f>30*IF(Inputs_Summary!$B$9="Yes",Inputs_Summary!$B$5*Cost_Schedule!E210,IF(Cost_Schedule!E210&gt;0,Cost_Schedule!E210*Inputs_Summary!$B$5,0))</f>
        <v>-10.091250000000002</v>
      </c>
      <c r="N210" s="3">
        <f t="shared" si="11"/>
        <v>10622.230638944899</v>
      </c>
    </row>
    <row r="211" spans="1:14" x14ac:dyDescent="0.25">
      <c r="A211">
        <v>209</v>
      </c>
      <c r="B211" s="12"/>
      <c r="C211">
        <f>$C$7</f>
        <v>15.25</v>
      </c>
      <c r="D211">
        <f>$D$7</f>
        <v>23.927419354838708</v>
      </c>
      <c r="E211">
        <f t="shared" si="9"/>
        <v>-8.6774193548387082</v>
      </c>
      <c r="G211" s="1">
        <f>C211*Inputs_Summary!$B$5*30</f>
        <v>52.612500000000004</v>
      </c>
      <c r="H211" s="3">
        <f t="shared" si="10"/>
        <v>15352.499999999973</v>
      </c>
      <c r="J211" s="1"/>
      <c r="K211" s="1">
        <f>-IF(AND(Inputs_Summary!$B$13="Monthly",Inputs_Summary!$B$14&gt;=Cost_Schedule!A211),Inputs_Summary!$B$12,0)-IF(AND(Inputs_Summary!$B$16="Monthly",Inputs_Summary!$B$17&gt;=Cost_Schedule!A211),Inputs_Summary!$B$15,0)</f>
        <v>0</v>
      </c>
      <c r="L211" s="6">
        <f>-Loan_Amorization!B210</f>
        <v>0</v>
      </c>
      <c r="M211" s="1">
        <f>30*IF(Inputs_Summary!$B$9="Yes",Inputs_Summary!$B$5*Cost_Schedule!E211,IF(Cost_Schedule!E211&gt;0,Cost_Schedule!E211*Inputs_Summary!$B$5,0))</f>
        <v>-29.937096774193545</v>
      </c>
      <c r="N211" s="3">
        <f t="shared" si="11"/>
        <v>10592.293542170704</v>
      </c>
    </row>
    <row r="212" spans="1:14" x14ac:dyDescent="0.25">
      <c r="A212">
        <v>210</v>
      </c>
      <c r="B212" s="12"/>
      <c r="C212">
        <f>$C$8</f>
        <v>16.5</v>
      </c>
      <c r="D212">
        <f>$D$8</f>
        <v>24.058333333333334</v>
      </c>
      <c r="E212">
        <f t="shared" si="9"/>
        <v>-7.5583333333333336</v>
      </c>
      <c r="G212" s="1">
        <f>C212*Inputs_Summary!$B$5*30</f>
        <v>56.925000000000004</v>
      </c>
      <c r="H212" s="3">
        <f t="shared" si="10"/>
        <v>15409.424999999972</v>
      </c>
      <c r="J212" s="1"/>
      <c r="K212" s="1">
        <f>-IF(AND(Inputs_Summary!$B$13="Monthly",Inputs_Summary!$B$14&gt;=Cost_Schedule!A212),Inputs_Summary!$B$12,0)-IF(AND(Inputs_Summary!$B$16="Monthly",Inputs_Summary!$B$17&gt;=Cost_Schedule!A212),Inputs_Summary!$B$15,0)</f>
        <v>0</v>
      </c>
      <c r="L212" s="6">
        <f>-Loan_Amorization!B211</f>
        <v>0</v>
      </c>
      <c r="M212" s="1">
        <f>30*IF(Inputs_Summary!$B$9="Yes",Inputs_Summary!$B$5*Cost_Schedule!E212,IF(Cost_Schedule!E212&gt;0,Cost_Schedule!E212*Inputs_Summary!$B$5,0))</f>
        <v>-26.076250000000002</v>
      </c>
      <c r="N212" s="3">
        <f t="shared" si="11"/>
        <v>10566.217292170704</v>
      </c>
    </row>
    <row r="213" spans="1:14" x14ac:dyDescent="0.25">
      <c r="A213">
        <v>211</v>
      </c>
      <c r="B213" s="12"/>
      <c r="C213">
        <f>$C$9</f>
        <v>16.5</v>
      </c>
      <c r="D213">
        <f>$D$9</f>
        <v>26.39516129032258</v>
      </c>
      <c r="E213">
        <f t="shared" si="9"/>
        <v>-9.8951612903225801</v>
      </c>
      <c r="G213" s="1">
        <f>C213*Inputs_Summary!$B$5*30</f>
        <v>56.925000000000004</v>
      </c>
      <c r="H213" s="3">
        <f t="shared" si="10"/>
        <v>15466.349999999971</v>
      </c>
      <c r="J213" s="1"/>
      <c r="K213" s="1">
        <f>-IF(AND(Inputs_Summary!$B$13="Monthly",Inputs_Summary!$B$14&gt;=Cost_Schedule!A213),Inputs_Summary!$B$12,0)-IF(AND(Inputs_Summary!$B$16="Monthly",Inputs_Summary!$B$17&gt;=Cost_Schedule!A213),Inputs_Summary!$B$15,0)</f>
        <v>0</v>
      </c>
      <c r="L213" s="6">
        <f>-Loan_Amorization!B212</f>
        <v>0</v>
      </c>
      <c r="M213" s="1">
        <f>30*IF(Inputs_Summary!$B$9="Yes",Inputs_Summary!$B$5*Cost_Schedule!E213,IF(Cost_Schedule!E213&gt;0,Cost_Schedule!E213*Inputs_Summary!$B$5,0))</f>
        <v>-34.138306451612905</v>
      </c>
      <c r="N213" s="3">
        <f t="shared" si="11"/>
        <v>10532.078985719092</v>
      </c>
    </row>
    <row r="214" spans="1:14" x14ac:dyDescent="0.25">
      <c r="A214">
        <v>212</v>
      </c>
      <c r="B214" s="12"/>
      <c r="C214">
        <f>$C$10</f>
        <v>17.25</v>
      </c>
      <c r="D214">
        <f>$D$10</f>
        <v>23.35483870967742</v>
      </c>
      <c r="E214">
        <f t="shared" si="9"/>
        <v>-6.1048387096774199</v>
      </c>
      <c r="G214" s="1">
        <f>C214*Inputs_Summary!$B$5*30</f>
        <v>59.512500000000003</v>
      </c>
      <c r="H214" s="3">
        <f t="shared" si="10"/>
        <v>15525.862499999972</v>
      </c>
      <c r="J214" s="1"/>
      <c r="K214" s="1">
        <f>-IF(AND(Inputs_Summary!$B$13="Monthly",Inputs_Summary!$B$14&gt;=Cost_Schedule!A214),Inputs_Summary!$B$12,0)-IF(AND(Inputs_Summary!$B$16="Monthly",Inputs_Summary!$B$17&gt;=Cost_Schedule!A214),Inputs_Summary!$B$15,0)</f>
        <v>0</v>
      </c>
      <c r="L214" s="6">
        <f>-Loan_Amorization!B213</f>
        <v>0</v>
      </c>
      <c r="M214" s="1">
        <f>30*IF(Inputs_Summary!$B$9="Yes",Inputs_Summary!$B$5*Cost_Schedule!E214,IF(Cost_Schedule!E214&gt;0,Cost_Schedule!E214*Inputs_Summary!$B$5,0))</f>
        <v>-21.061693548387098</v>
      </c>
      <c r="N214" s="3">
        <f t="shared" si="11"/>
        <v>10511.017292170705</v>
      </c>
    </row>
    <row r="215" spans="1:14" x14ac:dyDescent="0.25">
      <c r="A215">
        <v>213</v>
      </c>
      <c r="B215" s="12"/>
      <c r="C215">
        <f>$C$11</f>
        <v>18.25</v>
      </c>
      <c r="D215">
        <f>$D$11</f>
        <v>20.25</v>
      </c>
      <c r="E215">
        <f t="shared" si="9"/>
        <v>-2</v>
      </c>
      <c r="G215" s="1">
        <f>C215*Inputs_Summary!$B$5*30</f>
        <v>62.962499999999999</v>
      </c>
      <c r="H215" s="3">
        <f t="shared" si="10"/>
        <v>15588.824999999972</v>
      </c>
      <c r="J215" s="1"/>
      <c r="K215" s="1">
        <f>-IF(AND(Inputs_Summary!$B$13="Monthly",Inputs_Summary!$B$14&gt;=Cost_Schedule!A215),Inputs_Summary!$B$12,0)-IF(AND(Inputs_Summary!$B$16="Monthly",Inputs_Summary!$B$17&gt;=Cost_Schedule!A215),Inputs_Summary!$B$15,0)</f>
        <v>0</v>
      </c>
      <c r="L215" s="6">
        <f>-Loan_Amorization!B214</f>
        <v>0</v>
      </c>
      <c r="M215" s="1">
        <f>30*IF(Inputs_Summary!$B$9="Yes",Inputs_Summary!$B$5*Cost_Schedule!E215,IF(Cost_Schedule!E215&gt;0,Cost_Schedule!E215*Inputs_Summary!$B$5,0))</f>
        <v>-6.9</v>
      </c>
      <c r="N215" s="3">
        <f t="shared" si="11"/>
        <v>10504.117292170706</v>
      </c>
    </row>
    <row r="216" spans="1:14" x14ac:dyDescent="0.25">
      <c r="A216">
        <v>214</v>
      </c>
      <c r="B216" s="12"/>
      <c r="C216">
        <f>$C$12</f>
        <v>23.75</v>
      </c>
      <c r="D216">
        <f>$D$12</f>
        <v>15.258064516129032</v>
      </c>
      <c r="E216">
        <f t="shared" si="9"/>
        <v>8.491935483870968</v>
      </c>
      <c r="G216" s="1">
        <f>C216*Inputs_Summary!$B$5*30</f>
        <v>81.9375</v>
      </c>
      <c r="H216" s="3">
        <f t="shared" si="10"/>
        <v>15670.762499999972</v>
      </c>
      <c r="J216" s="1"/>
      <c r="K216" s="1">
        <f>-IF(AND(Inputs_Summary!$B$13="Monthly",Inputs_Summary!$B$14&gt;=Cost_Schedule!A216),Inputs_Summary!$B$12,0)-IF(AND(Inputs_Summary!$B$16="Monthly",Inputs_Summary!$B$17&gt;=Cost_Schedule!A216),Inputs_Summary!$B$15,0)</f>
        <v>0</v>
      </c>
      <c r="L216" s="6">
        <f>-Loan_Amorization!B215</f>
        <v>0</v>
      </c>
      <c r="M216" s="1">
        <f>30*IF(Inputs_Summary!$B$9="Yes",Inputs_Summary!$B$5*Cost_Schedule!E216,IF(Cost_Schedule!E216&gt;0,Cost_Schedule!E216*Inputs_Summary!$B$5,0))</f>
        <v>29.297177419354842</v>
      </c>
      <c r="N216" s="3">
        <f t="shared" si="11"/>
        <v>10533.414469590061</v>
      </c>
    </row>
    <row r="217" spans="1:14" x14ac:dyDescent="0.25">
      <c r="A217">
        <v>215</v>
      </c>
      <c r="B217" s="12"/>
      <c r="C217">
        <f>$C$13</f>
        <v>24.75</v>
      </c>
      <c r="D217">
        <f>$D$13</f>
        <v>8.3166666666666664</v>
      </c>
      <c r="E217">
        <f t="shared" si="9"/>
        <v>16.433333333333334</v>
      </c>
      <c r="G217" s="1">
        <f>C217*Inputs_Summary!$B$5*30</f>
        <v>85.387500000000003</v>
      </c>
      <c r="H217" s="3">
        <f t="shared" si="10"/>
        <v>15756.149999999972</v>
      </c>
      <c r="J217" s="1"/>
      <c r="K217" s="1">
        <f>-IF(AND(Inputs_Summary!$B$13="Monthly",Inputs_Summary!$B$14&gt;=Cost_Schedule!A217),Inputs_Summary!$B$12,0)-IF(AND(Inputs_Summary!$B$16="Monthly",Inputs_Summary!$B$17&gt;=Cost_Schedule!A217),Inputs_Summary!$B$15,0)</f>
        <v>0</v>
      </c>
      <c r="L217" s="6">
        <f>-Loan_Amorization!B216</f>
        <v>0</v>
      </c>
      <c r="M217" s="1">
        <f>30*IF(Inputs_Summary!$B$9="Yes",Inputs_Summary!$B$5*Cost_Schedule!E217,IF(Cost_Schedule!E217&gt;0,Cost_Schedule!E217*Inputs_Summary!$B$5,0))</f>
        <v>56.695000000000007</v>
      </c>
      <c r="N217" s="3">
        <f t="shared" si="11"/>
        <v>10590.109469590061</v>
      </c>
    </row>
    <row r="218" spans="1:14" x14ac:dyDescent="0.25">
      <c r="A218">
        <v>216</v>
      </c>
      <c r="B218" s="12"/>
      <c r="C218">
        <f>$C$14</f>
        <v>32</v>
      </c>
      <c r="D218">
        <f>$D$14</f>
        <v>6.169354838709677</v>
      </c>
      <c r="E218">
        <f t="shared" si="9"/>
        <v>25.830645161290324</v>
      </c>
      <c r="G218" s="1">
        <f>C218*Inputs_Summary!$B$5*30</f>
        <v>110.4</v>
      </c>
      <c r="H218" s="3">
        <f t="shared" si="10"/>
        <v>15866.549999999972</v>
      </c>
      <c r="J218" s="1"/>
      <c r="K218" s="1">
        <f>-IF(AND(Inputs_Summary!$B$13="Monthly",Inputs_Summary!$B$14&gt;=Cost_Schedule!A218),Inputs_Summary!$B$12,0)-IF(AND(Inputs_Summary!$B$16="Monthly",Inputs_Summary!$B$17&gt;=Cost_Schedule!A218),Inputs_Summary!$B$15,0)-IF(AND(Inputs_Summary!$B$13="Annually",Inputs_Summary!$B$14&gt;=Cost_Schedule!B207),Inputs_Summary!$B$12,0)-IF(AND(Inputs_Summary!$B$16="Annually",Inputs_Summary!$B$17&gt;=Cost_Schedule!B207),Inputs_Summary!$B$15,0)</f>
        <v>0</v>
      </c>
      <c r="L218" s="6">
        <f>-Loan_Amorization!B217</f>
        <v>0</v>
      </c>
      <c r="M218" s="1">
        <f>30*IF(Inputs_Summary!$B$9="Yes",Inputs_Summary!$B$5*Cost_Schedule!E218,IF(Cost_Schedule!E218&gt;0,Cost_Schedule!E218*Inputs_Summary!$B$5,0))</f>
        <v>89.115725806451621</v>
      </c>
      <c r="N218" s="3">
        <f t="shared" si="11"/>
        <v>10679.225195396513</v>
      </c>
    </row>
    <row r="219" spans="1:14" x14ac:dyDescent="0.25">
      <c r="A219">
        <v>217</v>
      </c>
      <c r="B219" s="12">
        <v>19</v>
      </c>
      <c r="C219">
        <f>$C$3</f>
        <v>33.25</v>
      </c>
      <c r="D219">
        <f>$D$3</f>
        <v>8.6693548387096779</v>
      </c>
      <c r="E219">
        <f t="shared" si="9"/>
        <v>24.58064516129032</v>
      </c>
      <c r="G219" s="1">
        <f>C219*Inputs_Summary!$B$5*30</f>
        <v>114.71250000000001</v>
      </c>
      <c r="H219" s="3">
        <f t="shared" si="10"/>
        <v>15981.262499999972</v>
      </c>
      <c r="J219" s="1"/>
      <c r="K219" s="1">
        <f>-IF(AND(Inputs_Summary!$B$13="Monthly",Inputs_Summary!$B$14&gt;=Cost_Schedule!A219),Inputs_Summary!$B$12,0)-IF(AND(Inputs_Summary!$B$16="Monthly",Inputs_Summary!$B$17&gt;=Cost_Schedule!A219),Inputs_Summary!$B$15,0)</f>
        <v>0</v>
      </c>
      <c r="L219" s="6">
        <f>-Loan_Amorization!B218</f>
        <v>0</v>
      </c>
      <c r="M219" s="1">
        <f>30*IF(Inputs_Summary!$B$9="Yes",Inputs_Summary!$B$5*Cost_Schedule!E219,IF(Cost_Schedule!E219&gt;0,Cost_Schedule!E219*Inputs_Summary!$B$5,0))</f>
        <v>84.803225806451607</v>
      </c>
      <c r="N219" s="3">
        <f t="shared" si="11"/>
        <v>10764.028421202966</v>
      </c>
    </row>
    <row r="220" spans="1:14" x14ac:dyDescent="0.25">
      <c r="A220">
        <v>218</v>
      </c>
      <c r="B220" s="12"/>
      <c r="C220">
        <f>$C$4</f>
        <v>22.5</v>
      </c>
      <c r="D220">
        <f>$D$4</f>
        <v>11.098214285714286</v>
      </c>
      <c r="E220">
        <f t="shared" si="9"/>
        <v>11.401785714285714</v>
      </c>
      <c r="G220" s="1">
        <f>C220*Inputs_Summary!$B$5*30</f>
        <v>77.625</v>
      </c>
      <c r="H220" s="3">
        <f t="shared" si="10"/>
        <v>16058.887499999972</v>
      </c>
      <c r="J220" s="1"/>
      <c r="K220" s="1">
        <f>-IF(AND(Inputs_Summary!$B$13="Monthly",Inputs_Summary!$B$14&gt;=Cost_Schedule!A220),Inputs_Summary!$B$12,0)-IF(AND(Inputs_Summary!$B$16="Monthly",Inputs_Summary!$B$17&gt;=Cost_Schedule!A220),Inputs_Summary!$B$15,0)</f>
        <v>0</v>
      </c>
      <c r="L220" s="6">
        <f>-Loan_Amorization!B219</f>
        <v>0</v>
      </c>
      <c r="M220" s="1">
        <f>30*IF(Inputs_Summary!$B$9="Yes",Inputs_Summary!$B$5*Cost_Schedule!E220,IF(Cost_Schedule!E220&gt;0,Cost_Schedule!E220*Inputs_Summary!$B$5,0))</f>
        <v>39.336160714285711</v>
      </c>
      <c r="N220" s="3">
        <f t="shared" si="11"/>
        <v>10803.364581917251</v>
      </c>
    </row>
    <row r="221" spans="1:14" x14ac:dyDescent="0.25">
      <c r="A221">
        <v>219</v>
      </c>
      <c r="B221" s="12"/>
      <c r="C221">
        <f>$C$5</f>
        <v>19</v>
      </c>
      <c r="D221">
        <f>$D$5</f>
        <v>16.669354838709676</v>
      </c>
      <c r="E221">
        <f t="shared" si="9"/>
        <v>2.3306451612903238</v>
      </c>
      <c r="G221" s="1">
        <f>C221*Inputs_Summary!$B$5*30</f>
        <v>65.55</v>
      </c>
      <c r="H221" s="3">
        <f t="shared" si="10"/>
        <v>16124.437499999971</v>
      </c>
      <c r="J221" s="1"/>
      <c r="K221" s="1">
        <f>-IF(AND(Inputs_Summary!$B$13="Monthly",Inputs_Summary!$B$14&gt;=Cost_Schedule!A221),Inputs_Summary!$B$12,0)-IF(AND(Inputs_Summary!$B$16="Monthly",Inputs_Summary!$B$17&gt;=Cost_Schedule!A221),Inputs_Summary!$B$15,0)</f>
        <v>0</v>
      </c>
      <c r="L221" s="6">
        <f>-Loan_Amorization!B220</f>
        <v>0</v>
      </c>
      <c r="M221" s="1">
        <f>30*IF(Inputs_Summary!$B$9="Yes",Inputs_Summary!$B$5*Cost_Schedule!E221,IF(Cost_Schedule!E221&gt;0,Cost_Schedule!E221*Inputs_Summary!$B$5,0))</f>
        <v>8.0407258064516167</v>
      </c>
      <c r="N221" s="3">
        <f t="shared" si="11"/>
        <v>10811.405307723702</v>
      </c>
    </row>
    <row r="222" spans="1:14" x14ac:dyDescent="0.25">
      <c r="A222">
        <v>220</v>
      </c>
      <c r="B222" s="12"/>
      <c r="C222">
        <f>$C$6</f>
        <v>16.5</v>
      </c>
      <c r="D222">
        <f>$D$6</f>
        <v>19.425000000000001</v>
      </c>
      <c r="E222">
        <f t="shared" si="9"/>
        <v>-2.9250000000000007</v>
      </c>
      <c r="G222" s="1">
        <f>C222*Inputs_Summary!$B$5*30</f>
        <v>56.925000000000004</v>
      </c>
      <c r="H222" s="3">
        <f t="shared" si="10"/>
        <v>16181.36249999997</v>
      </c>
      <c r="J222" s="1"/>
      <c r="K222" s="1">
        <f>-IF(AND(Inputs_Summary!$B$13="Monthly",Inputs_Summary!$B$14&gt;=Cost_Schedule!A222),Inputs_Summary!$B$12,0)-IF(AND(Inputs_Summary!$B$16="Monthly",Inputs_Summary!$B$17&gt;=Cost_Schedule!A222),Inputs_Summary!$B$15,0)</f>
        <v>0</v>
      </c>
      <c r="L222" s="6">
        <f>-Loan_Amorization!B221</f>
        <v>0</v>
      </c>
      <c r="M222" s="1">
        <f>30*IF(Inputs_Summary!$B$9="Yes",Inputs_Summary!$B$5*Cost_Schedule!E222,IF(Cost_Schedule!E222&gt;0,Cost_Schedule!E222*Inputs_Summary!$B$5,0))</f>
        <v>-10.091250000000002</v>
      </c>
      <c r="N222" s="3">
        <f t="shared" si="11"/>
        <v>10801.314057723703</v>
      </c>
    </row>
    <row r="223" spans="1:14" x14ac:dyDescent="0.25">
      <c r="A223">
        <v>221</v>
      </c>
      <c r="B223" s="12"/>
      <c r="C223">
        <f>$C$7</f>
        <v>15.25</v>
      </c>
      <c r="D223">
        <f>$D$7</f>
        <v>23.927419354838708</v>
      </c>
      <c r="E223">
        <f t="shared" si="9"/>
        <v>-8.6774193548387082</v>
      </c>
      <c r="G223" s="1">
        <f>C223*Inputs_Summary!$B$5*30</f>
        <v>52.612500000000004</v>
      </c>
      <c r="H223" s="3">
        <f t="shared" si="10"/>
        <v>16233.974999999969</v>
      </c>
      <c r="J223" s="1"/>
      <c r="K223" s="1">
        <f>-IF(AND(Inputs_Summary!$B$13="Monthly",Inputs_Summary!$B$14&gt;=Cost_Schedule!A223),Inputs_Summary!$B$12,0)-IF(AND(Inputs_Summary!$B$16="Monthly",Inputs_Summary!$B$17&gt;=Cost_Schedule!A223),Inputs_Summary!$B$15,0)</f>
        <v>0</v>
      </c>
      <c r="L223" s="6">
        <f>-Loan_Amorization!B222</f>
        <v>0</v>
      </c>
      <c r="M223" s="1">
        <f>30*IF(Inputs_Summary!$B$9="Yes",Inputs_Summary!$B$5*Cost_Schedule!E223,IF(Cost_Schedule!E223&gt;0,Cost_Schedule!E223*Inputs_Summary!$B$5,0))</f>
        <v>-29.937096774193545</v>
      </c>
      <c r="N223" s="3">
        <f t="shared" si="11"/>
        <v>10771.376960949508</v>
      </c>
    </row>
    <row r="224" spans="1:14" x14ac:dyDescent="0.25">
      <c r="A224">
        <v>222</v>
      </c>
      <c r="B224" s="12"/>
      <c r="C224">
        <f>$C$8</f>
        <v>16.5</v>
      </c>
      <c r="D224">
        <f>$D$8</f>
        <v>24.058333333333334</v>
      </c>
      <c r="E224">
        <f t="shared" si="9"/>
        <v>-7.5583333333333336</v>
      </c>
      <c r="G224" s="1">
        <f>C224*Inputs_Summary!$B$5*30</f>
        <v>56.925000000000004</v>
      </c>
      <c r="H224" s="3">
        <f t="shared" si="10"/>
        <v>16290.899999999969</v>
      </c>
      <c r="J224" s="1"/>
      <c r="K224" s="1">
        <f>-IF(AND(Inputs_Summary!$B$13="Monthly",Inputs_Summary!$B$14&gt;=Cost_Schedule!A224),Inputs_Summary!$B$12,0)-IF(AND(Inputs_Summary!$B$16="Monthly",Inputs_Summary!$B$17&gt;=Cost_Schedule!A224),Inputs_Summary!$B$15,0)</f>
        <v>0</v>
      </c>
      <c r="L224" s="6">
        <f>-Loan_Amorization!B223</f>
        <v>0</v>
      </c>
      <c r="M224" s="1">
        <f>30*IF(Inputs_Summary!$B$9="Yes",Inputs_Summary!$B$5*Cost_Schedule!E224,IF(Cost_Schedule!E224&gt;0,Cost_Schedule!E224*Inputs_Summary!$B$5,0))</f>
        <v>-26.076250000000002</v>
      </c>
      <c r="N224" s="3">
        <f t="shared" si="11"/>
        <v>10745.300710949508</v>
      </c>
    </row>
    <row r="225" spans="1:14" x14ac:dyDescent="0.25">
      <c r="A225">
        <v>223</v>
      </c>
      <c r="B225" s="12"/>
      <c r="C225">
        <f>$C$9</f>
        <v>16.5</v>
      </c>
      <c r="D225">
        <f>$D$9</f>
        <v>26.39516129032258</v>
      </c>
      <c r="E225">
        <f t="shared" si="9"/>
        <v>-9.8951612903225801</v>
      </c>
      <c r="G225" s="1">
        <f>C225*Inputs_Summary!$B$5*30</f>
        <v>56.925000000000004</v>
      </c>
      <c r="H225" s="3">
        <f t="shared" si="10"/>
        <v>16347.824999999968</v>
      </c>
      <c r="J225" s="1"/>
      <c r="K225" s="1">
        <f>-IF(AND(Inputs_Summary!$B$13="Monthly",Inputs_Summary!$B$14&gt;=Cost_Schedule!A225),Inputs_Summary!$B$12,0)-IF(AND(Inputs_Summary!$B$16="Monthly",Inputs_Summary!$B$17&gt;=Cost_Schedule!A225),Inputs_Summary!$B$15,0)</f>
        <v>0</v>
      </c>
      <c r="L225" s="6">
        <f>-Loan_Amorization!B224</f>
        <v>0</v>
      </c>
      <c r="M225" s="1">
        <f>30*IF(Inputs_Summary!$B$9="Yes",Inputs_Summary!$B$5*Cost_Schedule!E225,IF(Cost_Schedule!E225&gt;0,Cost_Schedule!E225*Inputs_Summary!$B$5,0))</f>
        <v>-34.138306451612905</v>
      </c>
      <c r="N225" s="3">
        <f t="shared" si="11"/>
        <v>10711.162404497896</v>
      </c>
    </row>
    <row r="226" spans="1:14" x14ac:dyDescent="0.25">
      <c r="A226">
        <v>224</v>
      </c>
      <c r="B226" s="12"/>
      <c r="C226">
        <f>$C$10</f>
        <v>17.25</v>
      </c>
      <c r="D226">
        <f>$D$10</f>
        <v>23.35483870967742</v>
      </c>
      <c r="E226">
        <f t="shared" si="9"/>
        <v>-6.1048387096774199</v>
      </c>
      <c r="G226" s="1">
        <f>C226*Inputs_Summary!$B$5*30</f>
        <v>59.512500000000003</v>
      </c>
      <c r="H226" s="3">
        <f t="shared" si="10"/>
        <v>16407.337499999969</v>
      </c>
      <c r="J226" s="1"/>
      <c r="K226" s="1">
        <f>-IF(AND(Inputs_Summary!$B$13="Monthly",Inputs_Summary!$B$14&gt;=Cost_Schedule!A226),Inputs_Summary!$B$12,0)-IF(AND(Inputs_Summary!$B$16="Monthly",Inputs_Summary!$B$17&gt;=Cost_Schedule!A226),Inputs_Summary!$B$15,0)</f>
        <v>0</v>
      </c>
      <c r="L226" s="6">
        <f>-Loan_Amorization!B225</f>
        <v>0</v>
      </c>
      <c r="M226" s="1">
        <f>30*IF(Inputs_Summary!$B$9="Yes",Inputs_Summary!$B$5*Cost_Schedule!E226,IF(Cost_Schedule!E226&gt;0,Cost_Schedule!E226*Inputs_Summary!$B$5,0))</f>
        <v>-21.061693548387098</v>
      </c>
      <c r="N226" s="3">
        <f t="shared" si="11"/>
        <v>10690.100710949509</v>
      </c>
    </row>
    <row r="227" spans="1:14" x14ac:dyDescent="0.25">
      <c r="A227">
        <v>225</v>
      </c>
      <c r="B227" s="12"/>
      <c r="C227">
        <f>$C$11</f>
        <v>18.25</v>
      </c>
      <c r="D227">
        <f>$D$11</f>
        <v>20.25</v>
      </c>
      <c r="E227">
        <f t="shared" si="9"/>
        <v>-2</v>
      </c>
      <c r="G227" s="1">
        <f>C227*Inputs_Summary!$B$5*30</f>
        <v>62.962499999999999</v>
      </c>
      <c r="H227" s="3">
        <f t="shared" si="10"/>
        <v>16470.29999999997</v>
      </c>
      <c r="J227" s="1"/>
      <c r="K227" s="1">
        <f>-IF(AND(Inputs_Summary!$B$13="Monthly",Inputs_Summary!$B$14&gt;=Cost_Schedule!A227),Inputs_Summary!$B$12,0)-IF(AND(Inputs_Summary!$B$16="Monthly",Inputs_Summary!$B$17&gt;=Cost_Schedule!A227),Inputs_Summary!$B$15,0)</f>
        <v>0</v>
      </c>
      <c r="L227" s="6">
        <f>-Loan_Amorization!B226</f>
        <v>0</v>
      </c>
      <c r="M227" s="1">
        <f>30*IF(Inputs_Summary!$B$9="Yes",Inputs_Summary!$B$5*Cost_Schedule!E227,IF(Cost_Schedule!E227&gt;0,Cost_Schedule!E227*Inputs_Summary!$B$5,0))</f>
        <v>-6.9</v>
      </c>
      <c r="N227" s="3">
        <f t="shared" si="11"/>
        <v>10683.20071094951</v>
      </c>
    </row>
    <row r="228" spans="1:14" x14ac:dyDescent="0.25">
      <c r="A228">
        <v>226</v>
      </c>
      <c r="B228" s="12"/>
      <c r="C228">
        <f>$C$12</f>
        <v>23.75</v>
      </c>
      <c r="D228">
        <f>$D$12</f>
        <v>15.258064516129032</v>
      </c>
      <c r="E228">
        <f t="shared" si="9"/>
        <v>8.491935483870968</v>
      </c>
      <c r="G228" s="1">
        <f>C228*Inputs_Summary!$B$5*30</f>
        <v>81.9375</v>
      </c>
      <c r="H228" s="3">
        <f t="shared" si="10"/>
        <v>16552.23749999997</v>
      </c>
      <c r="J228" s="1"/>
      <c r="K228" s="1">
        <f>-IF(AND(Inputs_Summary!$B$13="Monthly",Inputs_Summary!$B$14&gt;=Cost_Schedule!A228),Inputs_Summary!$B$12,0)-IF(AND(Inputs_Summary!$B$16="Monthly",Inputs_Summary!$B$17&gt;=Cost_Schedule!A228),Inputs_Summary!$B$15,0)</f>
        <v>0</v>
      </c>
      <c r="L228" s="6">
        <f>-Loan_Amorization!B227</f>
        <v>0</v>
      </c>
      <c r="M228" s="1">
        <f>30*IF(Inputs_Summary!$B$9="Yes",Inputs_Summary!$B$5*Cost_Schedule!E228,IF(Cost_Schedule!E228&gt;0,Cost_Schedule!E228*Inputs_Summary!$B$5,0))</f>
        <v>29.297177419354842</v>
      </c>
      <c r="N228" s="3">
        <f t="shared" si="11"/>
        <v>10712.497888368865</v>
      </c>
    </row>
    <row r="229" spans="1:14" x14ac:dyDescent="0.25">
      <c r="A229">
        <v>227</v>
      </c>
      <c r="B229" s="12"/>
      <c r="C229">
        <f>$C$13</f>
        <v>24.75</v>
      </c>
      <c r="D229">
        <f>$D$13</f>
        <v>8.3166666666666664</v>
      </c>
      <c r="E229">
        <f t="shared" si="9"/>
        <v>16.433333333333334</v>
      </c>
      <c r="G229" s="1">
        <f>C229*Inputs_Summary!$B$5*30</f>
        <v>85.387500000000003</v>
      </c>
      <c r="H229" s="3">
        <f t="shared" si="10"/>
        <v>16637.624999999971</v>
      </c>
      <c r="J229" s="1"/>
      <c r="K229" s="1">
        <f>-IF(AND(Inputs_Summary!$B$13="Monthly",Inputs_Summary!$B$14&gt;=Cost_Schedule!A229),Inputs_Summary!$B$12,0)-IF(AND(Inputs_Summary!$B$16="Monthly",Inputs_Summary!$B$17&gt;=Cost_Schedule!A229),Inputs_Summary!$B$15,0)</f>
        <v>0</v>
      </c>
      <c r="L229" s="6">
        <f>-Loan_Amorization!B228</f>
        <v>0</v>
      </c>
      <c r="M229" s="1">
        <f>30*IF(Inputs_Summary!$B$9="Yes",Inputs_Summary!$B$5*Cost_Schedule!E229,IF(Cost_Schedule!E229&gt;0,Cost_Schedule!E229*Inputs_Summary!$B$5,0))</f>
        <v>56.695000000000007</v>
      </c>
      <c r="N229" s="3">
        <f t="shared" si="11"/>
        <v>10769.192888368865</v>
      </c>
    </row>
    <row r="230" spans="1:14" x14ac:dyDescent="0.25">
      <c r="A230">
        <v>228</v>
      </c>
      <c r="B230" s="12"/>
      <c r="C230">
        <f>$C$14</f>
        <v>32</v>
      </c>
      <c r="D230">
        <f>$D$14</f>
        <v>6.169354838709677</v>
      </c>
      <c r="E230">
        <f t="shared" si="9"/>
        <v>25.830645161290324</v>
      </c>
      <c r="G230" s="1">
        <f>C230*Inputs_Summary!$B$5*30</f>
        <v>110.4</v>
      </c>
      <c r="H230" s="3">
        <f t="shared" si="10"/>
        <v>16748.024999999972</v>
      </c>
      <c r="J230" s="1"/>
      <c r="K230" s="1">
        <f>-IF(AND(Inputs_Summary!$B$13="Monthly",Inputs_Summary!$B$14&gt;=Cost_Schedule!A230),Inputs_Summary!$B$12,0)-IF(AND(Inputs_Summary!$B$16="Monthly",Inputs_Summary!$B$17&gt;=Cost_Schedule!A230),Inputs_Summary!$B$15,0)-IF(AND(Inputs_Summary!$B$13="Annually",Inputs_Summary!$B$14&gt;=Cost_Schedule!B219),Inputs_Summary!$B$12,0)-IF(AND(Inputs_Summary!$B$16="Annually",Inputs_Summary!$B$17&gt;=Cost_Schedule!B219),Inputs_Summary!$B$15,0)</f>
        <v>0</v>
      </c>
      <c r="L230" s="6">
        <f>-Loan_Amorization!B229</f>
        <v>0</v>
      </c>
      <c r="M230" s="1">
        <f>30*IF(Inputs_Summary!$B$9="Yes",Inputs_Summary!$B$5*Cost_Schedule!E230,IF(Cost_Schedule!E230&gt;0,Cost_Schedule!E230*Inputs_Summary!$B$5,0))</f>
        <v>89.115725806451621</v>
      </c>
      <c r="N230" s="3">
        <f t="shared" si="11"/>
        <v>10858.308614175317</v>
      </c>
    </row>
    <row r="231" spans="1:14" x14ac:dyDescent="0.25">
      <c r="A231">
        <v>229</v>
      </c>
      <c r="B231" s="12">
        <v>20</v>
      </c>
      <c r="C231">
        <f>$C$3</f>
        <v>33.25</v>
      </c>
      <c r="D231">
        <f>$D$3</f>
        <v>8.6693548387096779</v>
      </c>
      <c r="E231">
        <f t="shared" si="9"/>
        <v>24.58064516129032</v>
      </c>
      <c r="G231" s="1">
        <f>C231*Inputs_Summary!$B$5*30</f>
        <v>114.71250000000001</v>
      </c>
      <c r="H231" s="3">
        <f t="shared" si="10"/>
        <v>16862.737499999974</v>
      </c>
      <c r="J231" s="1"/>
      <c r="K231" s="1">
        <f>-IF(AND(Inputs_Summary!$B$13="Monthly",Inputs_Summary!$B$14&gt;=Cost_Schedule!A231),Inputs_Summary!$B$12,0)-IF(AND(Inputs_Summary!$B$16="Monthly",Inputs_Summary!$B$17&gt;=Cost_Schedule!A231),Inputs_Summary!$B$15,0)</f>
        <v>0</v>
      </c>
      <c r="L231" s="6">
        <f>-Loan_Amorization!B230</f>
        <v>0</v>
      </c>
      <c r="M231" s="1">
        <f>30*IF(Inputs_Summary!$B$9="Yes",Inputs_Summary!$B$5*Cost_Schedule!E231,IF(Cost_Schedule!E231&gt;0,Cost_Schedule!E231*Inputs_Summary!$B$5,0))</f>
        <v>84.803225806451607</v>
      </c>
      <c r="N231" s="3">
        <f t="shared" si="11"/>
        <v>10943.11183998177</v>
      </c>
    </row>
    <row r="232" spans="1:14" x14ac:dyDescent="0.25">
      <c r="A232">
        <v>230</v>
      </c>
      <c r="B232" s="12"/>
      <c r="C232">
        <f>$C$4</f>
        <v>22.5</v>
      </c>
      <c r="D232">
        <f>$D$4</f>
        <v>11.098214285714286</v>
      </c>
      <c r="E232">
        <f t="shared" si="9"/>
        <v>11.401785714285714</v>
      </c>
      <c r="G232" s="1">
        <f>C232*Inputs_Summary!$B$5*30</f>
        <v>77.625</v>
      </c>
      <c r="H232" s="3">
        <f t="shared" si="10"/>
        <v>16940.362499999974</v>
      </c>
      <c r="J232" s="1"/>
      <c r="K232" s="1">
        <f>-IF(AND(Inputs_Summary!$B$13="Monthly",Inputs_Summary!$B$14&gt;=Cost_Schedule!A232),Inputs_Summary!$B$12,0)-IF(AND(Inputs_Summary!$B$16="Monthly",Inputs_Summary!$B$17&gt;=Cost_Schedule!A232),Inputs_Summary!$B$15,0)</f>
        <v>0</v>
      </c>
      <c r="L232" s="6">
        <f>-Loan_Amorization!B231</f>
        <v>0</v>
      </c>
      <c r="M232" s="1">
        <f>30*IF(Inputs_Summary!$B$9="Yes",Inputs_Summary!$B$5*Cost_Schedule!E232,IF(Cost_Schedule!E232&gt;0,Cost_Schedule!E232*Inputs_Summary!$B$5,0))</f>
        <v>39.336160714285711</v>
      </c>
      <c r="N232" s="3">
        <f t="shared" si="11"/>
        <v>10982.448000696055</v>
      </c>
    </row>
    <row r="233" spans="1:14" x14ac:dyDescent="0.25">
      <c r="A233">
        <v>231</v>
      </c>
      <c r="B233" s="12"/>
      <c r="C233">
        <f>$C$5</f>
        <v>19</v>
      </c>
      <c r="D233">
        <f>$D$5</f>
        <v>16.669354838709676</v>
      </c>
      <c r="E233">
        <f t="shared" si="9"/>
        <v>2.3306451612903238</v>
      </c>
      <c r="G233" s="1">
        <f>C233*Inputs_Summary!$B$5*30</f>
        <v>65.55</v>
      </c>
      <c r="H233" s="3">
        <f t="shared" si="10"/>
        <v>17005.912499999973</v>
      </c>
      <c r="J233" s="1"/>
      <c r="K233" s="1">
        <f>-IF(AND(Inputs_Summary!$B$13="Monthly",Inputs_Summary!$B$14&gt;=Cost_Schedule!A233),Inputs_Summary!$B$12,0)-IF(AND(Inputs_Summary!$B$16="Monthly",Inputs_Summary!$B$17&gt;=Cost_Schedule!A233),Inputs_Summary!$B$15,0)</f>
        <v>0</v>
      </c>
      <c r="L233" s="6">
        <f>-Loan_Amorization!B232</f>
        <v>0</v>
      </c>
      <c r="M233" s="1">
        <f>30*IF(Inputs_Summary!$B$9="Yes",Inputs_Summary!$B$5*Cost_Schedule!E233,IF(Cost_Schedule!E233&gt;0,Cost_Schedule!E233*Inputs_Summary!$B$5,0))</f>
        <v>8.0407258064516167</v>
      </c>
      <c r="N233" s="3">
        <f t="shared" si="11"/>
        <v>10990.488726502506</v>
      </c>
    </row>
    <row r="234" spans="1:14" x14ac:dyDescent="0.25">
      <c r="A234">
        <v>232</v>
      </c>
      <c r="B234" s="12"/>
      <c r="C234">
        <f>$C$6</f>
        <v>16.5</v>
      </c>
      <c r="D234">
        <f>$D$6</f>
        <v>19.425000000000001</v>
      </c>
      <c r="E234">
        <f t="shared" si="9"/>
        <v>-2.9250000000000007</v>
      </c>
      <c r="G234" s="1">
        <f>C234*Inputs_Summary!$B$5*30</f>
        <v>56.925000000000004</v>
      </c>
      <c r="H234" s="3">
        <f t="shared" si="10"/>
        <v>17062.837499999972</v>
      </c>
      <c r="J234" s="1"/>
      <c r="K234" s="1">
        <f>-IF(AND(Inputs_Summary!$B$13="Monthly",Inputs_Summary!$B$14&gt;=Cost_Schedule!A234),Inputs_Summary!$B$12,0)-IF(AND(Inputs_Summary!$B$16="Monthly",Inputs_Summary!$B$17&gt;=Cost_Schedule!A234),Inputs_Summary!$B$15,0)</f>
        <v>0</v>
      </c>
      <c r="L234" s="6">
        <f>-Loan_Amorization!B233</f>
        <v>0</v>
      </c>
      <c r="M234" s="1">
        <f>30*IF(Inputs_Summary!$B$9="Yes",Inputs_Summary!$B$5*Cost_Schedule!E234,IF(Cost_Schedule!E234&gt;0,Cost_Schedule!E234*Inputs_Summary!$B$5,0))</f>
        <v>-10.091250000000002</v>
      </c>
      <c r="N234" s="3">
        <f t="shared" si="11"/>
        <v>10980.397476502507</v>
      </c>
    </row>
    <row r="235" spans="1:14" x14ac:dyDescent="0.25">
      <c r="A235">
        <v>233</v>
      </c>
      <c r="B235" s="12"/>
      <c r="C235">
        <f>$C$7</f>
        <v>15.25</v>
      </c>
      <c r="D235">
        <f>$D$7</f>
        <v>23.927419354838708</v>
      </c>
      <c r="E235">
        <f t="shared" si="9"/>
        <v>-8.6774193548387082</v>
      </c>
      <c r="G235" s="1">
        <f>C235*Inputs_Summary!$B$5*30</f>
        <v>52.612500000000004</v>
      </c>
      <c r="H235" s="3">
        <f t="shared" si="10"/>
        <v>17115.449999999972</v>
      </c>
      <c r="J235" s="1"/>
      <c r="K235" s="1">
        <f>-IF(AND(Inputs_Summary!$B$13="Monthly",Inputs_Summary!$B$14&gt;=Cost_Schedule!A235),Inputs_Summary!$B$12,0)-IF(AND(Inputs_Summary!$B$16="Monthly",Inputs_Summary!$B$17&gt;=Cost_Schedule!A235),Inputs_Summary!$B$15,0)</f>
        <v>0</v>
      </c>
      <c r="L235" s="6">
        <f>-Loan_Amorization!B234</f>
        <v>0</v>
      </c>
      <c r="M235" s="1">
        <f>30*IF(Inputs_Summary!$B$9="Yes",Inputs_Summary!$B$5*Cost_Schedule!E235,IF(Cost_Schedule!E235&gt;0,Cost_Schedule!E235*Inputs_Summary!$B$5,0))</f>
        <v>-29.937096774193545</v>
      </c>
      <c r="N235" s="3">
        <f t="shared" si="11"/>
        <v>10950.460379728313</v>
      </c>
    </row>
    <row r="236" spans="1:14" x14ac:dyDescent="0.25">
      <c r="A236">
        <v>234</v>
      </c>
      <c r="B236" s="12"/>
      <c r="C236">
        <f>$C$8</f>
        <v>16.5</v>
      </c>
      <c r="D236">
        <f>$D$8</f>
        <v>24.058333333333334</v>
      </c>
      <c r="E236">
        <f t="shared" si="9"/>
        <v>-7.5583333333333336</v>
      </c>
      <c r="G236" s="1">
        <f>C236*Inputs_Summary!$B$5*30</f>
        <v>56.925000000000004</v>
      </c>
      <c r="H236" s="3">
        <f t="shared" si="10"/>
        <v>17172.374999999971</v>
      </c>
      <c r="J236" s="1"/>
      <c r="K236" s="1">
        <f>-IF(AND(Inputs_Summary!$B$13="Monthly",Inputs_Summary!$B$14&gt;=Cost_Schedule!A236),Inputs_Summary!$B$12,0)-IF(AND(Inputs_Summary!$B$16="Monthly",Inputs_Summary!$B$17&gt;=Cost_Schedule!A236),Inputs_Summary!$B$15,0)</f>
        <v>0</v>
      </c>
      <c r="L236" s="6">
        <f>-Loan_Amorization!B235</f>
        <v>0</v>
      </c>
      <c r="M236" s="1">
        <f>30*IF(Inputs_Summary!$B$9="Yes",Inputs_Summary!$B$5*Cost_Schedule!E236,IF(Cost_Schedule!E236&gt;0,Cost_Schedule!E236*Inputs_Summary!$B$5,0))</f>
        <v>-26.076250000000002</v>
      </c>
      <c r="N236" s="3">
        <f t="shared" si="11"/>
        <v>10924.384129728312</v>
      </c>
    </row>
    <row r="237" spans="1:14" x14ac:dyDescent="0.25">
      <c r="A237">
        <v>235</v>
      </c>
      <c r="B237" s="12"/>
      <c r="C237">
        <f>$C$9</f>
        <v>16.5</v>
      </c>
      <c r="D237">
        <f>$D$9</f>
        <v>26.39516129032258</v>
      </c>
      <c r="E237">
        <f t="shared" si="9"/>
        <v>-9.8951612903225801</v>
      </c>
      <c r="G237" s="1">
        <f>C237*Inputs_Summary!$B$5*30</f>
        <v>56.925000000000004</v>
      </c>
      <c r="H237" s="3">
        <f t="shared" si="10"/>
        <v>17229.29999999997</v>
      </c>
      <c r="J237" s="1"/>
      <c r="K237" s="1">
        <f>-IF(AND(Inputs_Summary!$B$13="Monthly",Inputs_Summary!$B$14&gt;=Cost_Schedule!A237),Inputs_Summary!$B$12,0)-IF(AND(Inputs_Summary!$B$16="Monthly",Inputs_Summary!$B$17&gt;=Cost_Schedule!A237),Inputs_Summary!$B$15,0)</f>
        <v>0</v>
      </c>
      <c r="L237" s="6">
        <f>-Loan_Amorization!B236</f>
        <v>0</v>
      </c>
      <c r="M237" s="1">
        <f>30*IF(Inputs_Summary!$B$9="Yes",Inputs_Summary!$B$5*Cost_Schedule!E237,IF(Cost_Schedule!E237&gt;0,Cost_Schedule!E237*Inputs_Summary!$B$5,0))</f>
        <v>-34.138306451612905</v>
      </c>
      <c r="N237" s="3">
        <f t="shared" si="11"/>
        <v>10890.2458232767</v>
      </c>
    </row>
    <row r="238" spans="1:14" x14ac:dyDescent="0.25">
      <c r="A238">
        <v>236</v>
      </c>
      <c r="B238" s="12"/>
      <c r="C238">
        <f>$C$10</f>
        <v>17.25</v>
      </c>
      <c r="D238">
        <f>$D$10</f>
        <v>23.35483870967742</v>
      </c>
      <c r="E238">
        <f t="shared" si="9"/>
        <v>-6.1048387096774199</v>
      </c>
      <c r="G238" s="1">
        <f>C238*Inputs_Summary!$B$5*30</f>
        <v>59.512500000000003</v>
      </c>
      <c r="H238" s="3">
        <f t="shared" si="10"/>
        <v>17288.812499999971</v>
      </c>
      <c r="J238" s="1"/>
      <c r="K238" s="1">
        <f>-IF(AND(Inputs_Summary!$B$13="Monthly",Inputs_Summary!$B$14&gt;=Cost_Schedule!A238),Inputs_Summary!$B$12,0)-IF(AND(Inputs_Summary!$B$16="Monthly",Inputs_Summary!$B$17&gt;=Cost_Schedule!A238),Inputs_Summary!$B$15,0)</f>
        <v>0</v>
      </c>
      <c r="L238" s="6">
        <f>-Loan_Amorization!B237</f>
        <v>0</v>
      </c>
      <c r="M238" s="1">
        <f>30*IF(Inputs_Summary!$B$9="Yes",Inputs_Summary!$B$5*Cost_Schedule!E238,IF(Cost_Schedule!E238&gt;0,Cost_Schedule!E238*Inputs_Summary!$B$5,0))</f>
        <v>-21.061693548387098</v>
      </c>
      <c r="N238" s="3">
        <f t="shared" si="11"/>
        <v>10869.184129728314</v>
      </c>
    </row>
    <row r="239" spans="1:14" x14ac:dyDescent="0.25">
      <c r="A239">
        <v>237</v>
      </c>
      <c r="B239" s="12"/>
      <c r="C239">
        <f>$C$11</f>
        <v>18.25</v>
      </c>
      <c r="D239">
        <f>$D$11</f>
        <v>20.25</v>
      </c>
      <c r="E239">
        <f t="shared" si="9"/>
        <v>-2</v>
      </c>
      <c r="G239" s="1">
        <f>C239*Inputs_Summary!$B$5*30</f>
        <v>62.962499999999999</v>
      </c>
      <c r="H239" s="3">
        <f t="shared" si="10"/>
        <v>17351.774999999972</v>
      </c>
      <c r="J239" s="1"/>
      <c r="K239" s="1">
        <f>-IF(AND(Inputs_Summary!$B$13="Monthly",Inputs_Summary!$B$14&gt;=Cost_Schedule!A239),Inputs_Summary!$B$12,0)-IF(AND(Inputs_Summary!$B$16="Monthly",Inputs_Summary!$B$17&gt;=Cost_Schedule!A239),Inputs_Summary!$B$15,0)</f>
        <v>0</v>
      </c>
      <c r="L239" s="6">
        <f>-Loan_Amorization!B238</f>
        <v>0</v>
      </c>
      <c r="M239" s="1">
        <f>30*IF(Inputs_Summary!$B$9="Yes",Inputs_Summary!$B$5*Cost_Schedule!E239,IF(Cost_Schedule!E239&gt;0,Cost_Schedule!E239*Inputs_Summary!$B$5,0))</f>
        <v>-6.9</v>
      </c>
      <c r="N239" s="3">
        <f t="shared" si="11"/>
        <v>10862.284129728314</v>
      </c>
    </row>
    <row r="240" spans="1:14" x14ac:dyDescent="0.25">
      <c r="A240">
        <v>238</v>
      </c>
      <c r="B240" s="12"/>
      <c r="C240">
        <f>$C$12</f>
        <v>23.75</v>
      </c>
      <c r="D240">
        <f>$D$12</f>
        <v>15.258064516129032</v>
      </c>
      <c r="E240">
        <f t="shared" si="9"/>
        <v>8.491935483870968</v>
      </c>
      <c r="G240" s="1">
        <f>C240*Inputs_Summary!$B$5*30</f>
        <v>81.9375</v>
      </c>
      <c r="H240" s="3">
        <f t="shared" si="10"/>
        <v>17433.712499999972</v>
      </c>
      <c r="J240" s="1"/>
      <c r="K240" s="1">
        <f>-IF(AND(Inputs_Summary!$B$13="Monthly",Inputs_Summary!$B$14&gt;=Cost_Schedule!A240),Inputs_Summary!$B$12,0)-IF(AND(Inputs_Summary!$B$16="Monthly",Inputs_Summary!$B$17&gt;=Cost_Schedule!A240),Inputs_Summary!$B$15,0)</f>
        <v>0</v>
      </c>
      <c r="L240" s="6">
        <f>-Loan_Amorization!B239</f>
        <v>0</v>
      </c>
      <c r="M240" s="1">
        <f>30*IF(Inputs_Summary!$B$9="Yes",Inputs_Summary!$B$5*Cost_Schedule!E240,IF(Cost_Schedule!E240&gt;0,Cost_Schedule!E240*Inputs_Summary!$B$5,0))</f>
        <v>29.297177419354842</v>
      </c>
      <c r="N240" s="3">
        <f t="shared" si="11"/>
        <v>10891.58130714767</v>
      </c>
    </row>
    <row r="241" spans="1:14" x14ac:dyDescent="0.25">
      <c r="A241">
        <v>239</v>
      </c>
      <c r="B241" s="12"/>
      <c r="C241">
        <f>$C$13</f>
        <v>24.75</v>
      </c>
      <c r="D241">
        <f>$D$13</f>
        <v>8.3166666666666664</v>
      </c>
      <c r="E241">
        <f t="shared" si="9"/>
        <v>16.433333333333334</v>
      </c>
      <c r="G241" s="1">
        <f>C241*Inputs_Summary!$B$5*30</f>
        <v>85.387500000000003</v>
      </c>
      <c r="H241" s="3">
        <f t="shared" si="10"/>
        <v>17519.099999999973</v>
      </c>
      <c r="J241" s="1"/>
      <c r="K241" s="1">
        <f>-IF(AND(Inputs_Summary!$B$13="Monthly",Inputs_Summary!$B$14&gt;=Cost_Schedule!A241),Inputs_Summary!$B$12,0)-IF(AND(Inputs_Summary!$B$16="Monthly",Inputs_Summary!$B$17&gt;=Cost_Schedule!A241),Inputs_Summary!$B$15,0)</f>
        <v>0</v>
      </c>
      <c r="L241" s="6">
        <f>-Loan_Amorization!B240</f>
        <v>0</v>
      </c>
      <c r="M241" s="1">
        <f>30*IF(Inputs_Summary!$B$9="Yes",Inputs_Summary!$B$5*Cost_Schedule!E241,IF(Cost_Schedule!E241&gt;0,Cost_Schedule!E241*Inputs_Summary!$B$5,0))</f>
        <v>56.695000000000007</v>
      </c>
      <c r="N241" s="3">
        <f t="shared" si="11"/>
        <v>10948.276307147669</v>
      </c>
    </row>
    <row r="242" spans="1:14" x14ac:dyDescent="0.25">
      <c r="A242">
        <v>240</v>
      </c>
      <c r="B242" s="12"/>
      <c r="C242">
        <f>$C$14</f>
        <v>32</v>
      </c>
      <c r="D242">
        <f>$D$14</f>
        <v>6.169354838709677</v>
      </c>
      <c r="E242">
        <f t="shared" si="9"/>
        <v>25.830645161290324</v>
      </c>
      <c r="G242" s="1">
        <f>C242*Inputs_Summary!$B$5*30</f>
        <v>110.4</v>
      </c>
      <c r="H242" s="3">
        <f t="shared" si="10"/>
        <v>17629.499999999975</v>
      </c>
      <c r="J242" s="1"/>
      <c r="K242" s="1">
        <f>-IF(AND(Inputs_Summary!$B$13="Monthly",Inputs_Summary!$B$14&gt;=Cost_Schedule!A242),Inputs_Summary!$B$12,0)-IF(AND(Inputs_Summary!$B$16="Monthly",Inputs_Summary!$B$17&gt;=Cost_Schedule!A242),Inputs_Summary!$B$15,0)-IF(AND(Inputs_Summary!$B$13="Annually",Inputs_Summary!$B$14&gt;=Cost_Schedule!B231),Inputs_Summary!$B$12,0)-IF(AND(Inputs_Summary!$B$16="Annually",Inputs_Summary!$B$17&gt;=Cost_Schedule!B231),Inputs_Summary!$B$15,0)</f>
        <v>0</v>
      </c>
      <c r="L242" s="6">
        <f>-Loan_Amorization!B241</f>
        <v>0</v>
      </c>
      <c r="M242" s="1">
        <f>30*IF(Inputs_Summary!$B$9="Yes",Inputs_Summary!$B$5*Cost_Schedule!E242,IF(Cost_Schedule!E242&gt;0,Cost_Schedule!E242*Inputs_Summary!$B$5,0))</f>
        <v>89.115725806451621</v>
      </c>
      <c r="N242" s="3">
        <f t="shared" si="11"/>
        <v>11037.392032954122</v>
      </c>
    </row>
  </sheetData>
  <mergeCells count="21">
    <mergeCell ref="P1:Z2"/>
    <mergeCell ref="B219:B230"/>
    <mergeCell ref="B231:B242"/>
    <mergeCell ref="B147:B158"/>
    <mergeCell ref="B159:B170"/>
    <mergeCell ref="B171:B182"/>
    <mergeCell ref="B183:B194"/>
    <mergeCell ref="B195:B206"/>
    <mergeCell ref="B207:B218"/>
    <mergeCell ref="B135:B146"/>
    <mergeCell ref="B3:B14"/>
    <mergeCell ref="B15:B26"/>
    <mergeCell ref="B27:B38"/>
    <mergeCell ref="B39:B50"/>
    <mergeCell ref="B51:B62"/>
    <mergeCell ref="B63:B74"/>
    <mergeCell ref="B75:B86"/>
    <mergeCell ref="B87:B98"/>
    <mergeCell ref="B99:B110"/>
    <mergeCell ref="B111:B122"/>
    <mergeCell ref="B123:B1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7"/>
  <sheetViews>
    <sheetView workbookViewId="0"/>
  </sheetViews>
  <sheetFormatPr defaultRowHeight="15" x14ac:dyDescent="0.25"/>
  <cols>
    <col min="8" max="8" width="92.140625" bestFit="1" customWidth="1"/>
  </cols>
  <sheetData>
    <row r="1" spans="1:8" ht="26.25" x14ac:dyDescent="0.4">
      <c r="A1" s="4" t="s">
        <v>67</v>
      </c>
    </row>
    <row r="2" spans="1:8" ht="26.25" x14ac:dyDescent="0.4">
      <c r="A2" s="5" t="s">
        <v>45</v>
      </c>
      <c r="H2" s="13" t="s">
        <v>66</v>
      </c>
    </row>
    <row r="3" spans="1:8" ht="26.25" x14ac:dyDescent="0.4">
      <c r="A3" s="5" t="s">
        <v>46</v>
      </c>
      <c r="H3" s="14"/>
    </row>
    <row r="4" spans="1:8" x14ac:dyDescent="0.25">
      <c r="H4" s="14"/>
    </row>
    <row r="5" spans="1:8" x14ac:dyDescent="0.25">
      <c r="H5" s="14"/>
    </row>
    <row r="6" spans="1:8" x14ac:dyDescent="0.25">
      <c r="H6" s="14"/>
    </row>
    <row r="7" spans="1:8" x14ac:dyDescent="0.25">
      <c r="H7" s="14"/>
    </row>
    <row r="8" spans="1:8" x14ac:dyDescent="0.25">
      <c r="H8" s="14"/>
    </row>
    <row r="9" spans="1:8" x14ac:dyDescent="0.25">
      <c r="H9" s="14"/>
    </row>
    <row r="10" spans="1:8" x14ac:dyDescent="0.25">
      <c r="H10" s="14"/>
    </row>
    <row r="11" spans="1:8" x14ac:dyDescent="0.25">
      <c r="H11" s="14"/>
    </row>
    <row r="12" spans="1:8" x14ac:dyDescent="0.25">
      <c r="H12" s="14"/>
    </row>
    <row r="13" spans="1:8" x14ac:dyDescent="0.25">
      <c r="H13" s="14"/>
    </row>
    <row r="14" spans="1:8" x14ac:dyDescent="0.25">
      <c r="H14" s="14"/>
    </row>
    <row r="15" spans="1:8" x14ac:dyDescent="0.25">
      <c r="H15" s="14"/>
    </row>
    <row r="16" spans="1:8" x14ac:dyDescent="0.25">
      <c r="H16" s="14"/>
    </row>
    <row r="17" spans="1:8" x14ac:dyDescent="0.25">
      <c r="H17" s="14"/>
    </row>
    <row r="18" spans="1:8" x14ac:dyDescent="0.25">
      <c r="H18" s="14"/>
    </row>
    <row r="19" spans="1:8" x14ac:dyDescent="0.25">
      <c r="H19" s="14"/>
    </row>
    <row r="20" spans="1:8" x14ac:dyDescent="0.25">
      <c r="A20" t="s">
        <v>68</v>
      </c>
      <c r="H20" s="14"/>
    </row>
    <row r="21" spans="1:8" x14ac:dyDescent="0.25">
      <c r="A21" s="9" t="s">
        <v>69</v>
      </c>
      <c r="H21" s="14"/>
    </row>
    <row r="22" spans="1:8" x14ac:dyDescent="0.25">
      <c r="H22" s="14"/>
    </row>
    <row r="23" spans="1:8" x14ac:dyDescent="0.25">
      <c r="H23" s="14"/>
    </row>
    <row r="24" spans="1:8" x14ac:dyDescent="0.25">
      <c r="H24" s="14"/>
    </row>
    <row r="25" spans="1:8" x14ac:dyDescent="0.25">
      <c r="H25" s="14"/>
    </row>
    <row r="26" spans="1:8" x14ac:dyDescent="0.25">
      <c r="H26" s="14"/>
    </row>
    <row r="27" spans="1:8" x14ac:dyDescent="0.25">
      <c r="H27" s="14"/>
    </row>
    <row r="28" spans="1:8" x14ac:dyDescent="0.25">
      <c r="H28" s="14"/>
    </row>
    <row r="29" spans="1:8" x14ac:dyDescent="0.25">
      <c r="H29" s="14"/>
    </row>
    <row r="30" spans="1:8" x14ac:dyDescent="0.25">
      <c r="H30" s="14"/>
    </row>
    <row r="31" spans="1:8" x14ac:dyDescent="0.25">
      <c r="H31" s="14"/>
    </row>
    <row r="32" spans="1:8" x14ac:dyDescent="0.25">
      <c r="H32" s="14"/>
    </row>
    <row r="33" spans="8:8" x14ac:dyDescent="0.25">
      <c r="H33" s="14"/>
    </row>
    <row r="34" spans="8:8" x14ac:dyDescent="0.25">
      <c r="H34" s="14"/>
    </row>
    <row r="35" spans="8:8" x14ac:dyDescent="0.25">
      <c r="H35" s="14"/>
    </row>
    <row r="36" spans="8:8" x14ac:dyDescent="0.25">
      <c r="H36" s="14"/>
    </row>
    <row r="37" spans="8:8" x14ac:dyDescent="0.25">
      <c r="H37" s="14"/>
    </row>
    <row r="38" spans="8:8" x14ac:dyDescent="0.25">
      <c r="H38" s="14"/>
    </row>
    <row r="39" spans="8:8" x14ac:dyDescent="0.25">
      <c r="H39" s="14"/>
    </row>
    <row r="40" spans="8:8" x14ac:dyDescent="0.25">
      <c r="H40" s="14"/>
    </row>
    <row r="41" spans="8:8" x14ac:dyDescent="0.25">
      <c r="H41" s="14"/>
    </row>
    <row r="42" spans="8:8" x14ac:dyDescent="0.25">
      <c r="H42" s="14"/>
    </row>
    <row r="43" spans="8:8" x14ac:dyDescent="0.25">
      <c r="H43" s="14"/>
    </row>
    <row r="44" spans="8:8" x14ac:dyDescent="0.25">
      <c r="H44" s="14"/>
    </row>
    <row r="45" spans="8:8" x14ac:dyDescent="0.25">
      <c r="H45" s="14"/>
    </row>
    <row r="46" spans="8:8" x14ac:dyDescent="0.25">
      <c r="H46" s="14"/>
    </row>
    <row r="47" spans="8:8" x14ac:dyDescent="0.25">
      <c r="H47" s="14"/>
    </row>
    <row r="48" spans="8:8" x14ac:dyDescent="0.25">
      <c r="H48" s="14"/>
    </row>
    <row r="49" spans="8:8" x14ac:dyDescent="0.25">
      <c r="H49" s="14"/>
    </row>
    <row r="50" spans="8:8" x14ac:dyDescent="0.25">
      <c r="H50" s="14"/>
    </row>
    <row r="51" spans="8:8" x14ac:dyDescent="0.25">
      <c r="H51" s="14"/>
    </row>
    <row r="52" spans="8:8" x14ac:dyDescent="0.25">
      <c r="H52" s="14"/>
    </row>
    <row r="53" spans="8:8" x14ac:dyDescent="0.25">
      <c r="H53" s="14"/>
    </row>
    <row r="54" spans="8:8" x14ac:dyDescent="0.25">
      <c r="H54" s="14"/>
    </row>
    <row r="55" spans="8:8" x14ac:dyDescent="0.25">
      <c r="H55" s="14"/>
    </row>
    <row r="56" spans="8:8" x14ac:dyDescent="0.25">
      <c r="H56" s="14"/>
    </row>
    <row r="57" spans="8:8" x14ac:dyDescent="0.25">
      <c r="H57" s="14"/>
    </row>
    <row r="58" spans="8:8" x14ac:dyDescent="0.25">
      <c r="H58" s="14"/>
    </row>
    <row r="59" spans="8:8" x14ac:dyDescent="0.25">
      <c r="H59" s="14"/>
    </row>
    <row r="60" spans="8:8" x14ac:dyDescent="0.25">
      <c r="H60" s="14"/>
    </row>
    <row r="61" spans="8:8" x14ac:dyDescent="0.25">
      <c r="H61" s="14"/>
    </row>
    <row r="62" spans="8:8" x14ac:dyDescent="0.25">
      <c r="H62" s="14"/>
    </row>
    <row r="63" spans="8:8" x14ac:dyDescent="0.25">
      <c r="H63" s="14"/>
    </row>
    <row r="64" spans="8:8" x14ac:dyDescent="0.25">
      <c r="H64" s="14"/>
    </row>
    <row r="65" spans="8:8" x14ac:dyDescent="0.25">
      <c r="H65" s="14"/>
    </row>
    <row r="66" spans="8:8" x14ac:dyDescent="0.25">
      <c r="H66" s="14"/>
    </row>
    <row r="67" spans="8:8" x14ac:dyDescent="0.25">
      <c r="H67" s="14"/>
    </row>
    <row r="68" spans="8:8" x14ac:dyDescent="0.25">
      <c r="H68" s="14"/>
    </row>
    <row r="69" spans="8:8" x14ac:dyDescent="0.25">
      <c r="H69" s="14"/>
    </row>
    <row r="70" spans="8:8" x14ac:dyDescent="0.25">
      <c r="H70" s="14"/>
    </row>
    <row r="71" spans="8:8" x14ac:dyDescent="0.25">
      <c r="H71" s="14"/>
    </row>
    <row r="72" spans="8:8" x14ac:dyDescent="0.25">
      <c r="H72" s="14"/>
    </row>
    <row r="73" spans="8:8" x14ac:dyDescent="0.25">
      <c r="H73" s="14"/>
    </row>
    <row r="74" spans="8:8" x14ac:dyDescent="0.25">
      <c r="H74" s="14"/>
    </row>
    <row r="75" spans="8:8" x14ac:dyDescent="0.25">
      <c r="H75" s="14"/>
    </row>
    <row r="76" spans="8:8" x14ac:dyDescent="0.25">
      <c r="H76" s="14"/>
    </row>
    <row r="77" spans="8:8" x14ac:dyDescent="0.25">
      <c r="H77" s="14"/>
    </row>
    <row r="78" spans="8:8" x14ac:dyDescent="0.25">
      <c r="H78" s="14"/>
    </row>
    <row r="79" spans="8:8" x14ac:dyDescent="0.25">
      <c r="H79" s="14"/>
    </row>
    <row r="80" spans="8:8" x14ac:dyDescent="0.25">
      <c r="H80" s="14"/>
    </row>
    <row r="81" spans="8:8" x14ac:dyDescent="0.25">
      <c r="H81" s="14"/>
    </row>
    <row r="82" spans="8:8" x14ac:dyDescent="0.25">
      <c r="H82" s="14"/>
    </row>
    <row r="83" spans="8:8" x14ac:dyDescent="0.25">
      <c r="H83" s="14"/>
    </row>
    <row r="84" spans="8:8" x14ac:dyDescent="0.25">
      <c r="H84" s="14"/>
    </row>
    <row r="85" spans="8:8" x14ac:dyDescent="0.25">
      <c r="H85" s="14"/>
    </row>
    <row r="86" spans="8:8" x14ac:dyDescent="0.25">
      <c r="H86" s="14"/>
    </row>
    <row r="87" spans="8:8" x14ac:dyDescent="0.25">
      <c r="H87" s="14"/>
    </row>
    <row r="88" spans="8:8" x14ac:dyDescent="0.25">
      <c r="H88" s="14"/>
    </row>
    <row r="89" spans="8:8" x14ac:dyDescent="0.25">
      <c r="H89" s="14"/>
    </row>
    <row r="90" spans="8:8" x14ac:dyDescent="0.25">
      <c r="H90" s="14"/>
    </row>
    <row r="91" spans="8:8" x14ac:dyDescent="0.25">
      <c r="H91" s="14"/>
    </row>
    <row r="92" spans="8:8" x14ac:dyDescent="0.25">
      <c r="H92" s="14"/>
    </row>
    <row r="93" spans="8:8" x14ac:dyDescent="0.25">
      <c r="H93" s="14"/>
    </row>
    <row r="94" spans="8:8" x14ac:dyDescent="0.25">
      <c r="H94" s="14"/>
    </row>
    <row r="95" spans="8:8" x14ac:dyDescent="0.25">
      <c r="H95" s="14"/>
    </row>
    <row r="96" spans="8:8" x14ac:dyDescent="0.25">
      <c r="H96" s="14"/>
    </row>
    <row r="97" spans="8:8" x14ac:dyDescent="0.25">
      <c r="H97" s="14"/>
    </row>
    <row r="98" spans="8:8" x14ac:dyDescent="0.25">
      <c r="H98" s="14"/>
    </row>
    <row r="99" spans="8:8" x14ac:dyDescent="0.25">
      <c r="H99" s="14"/>
    </row>
    <row r="100" spans="8:8" x14ac:dyDescent="0.25">
      <c r="H100" s="14"/>
    </row>
    <row r="101" spans="8:8" x14ac:dyDescent="0.25">
      <c r="H101" s="14"/>
    </row>
    <row r="102" spans="8:8" x14ac:dyDescent="0.25">
      <c r="H102" s="14"/>
    </row>
    <row r="103" spans="8:8" x14ac:dyDescent="0.25">
      <c r="H103" s="14"/>
    </row>
    <row r="104" spans="8:8" x14ac:dyDescent="0.25">
      <c r="H104" s="14"/>
    </row>
    <row r="105" spans="8:8" x14ac:dyDescent="0.25">
      <c r="H105" s="14"/>
    </row>
    <row r="106" spans="8:8" x14ac:dyDescent="0.25">
      <c r="H106" s="14"/>
    </row>
    <row r="107" spans="8:8" x14ac:dyDescent="0.25">
      <c r="H107" s="14"/>
    </row>
    <row r="108" spans="8:8" x14ac:dyDescent="0.25">
      <c r="H108" s="14"/>
    </row>
    <row r="109" spans="8:8" x14ac:dyDescent="0.25">
      <c r="H109" s="14"/>
    </row>
    <row r="110" spans="8:8" x14ac:dyDescent="0.25">
      <c r="H110" s="14"/>
    </row>
    <row r="111" spans="8:8" x14ac:dyDescent="0.25">
      <c r="H111" s="14"/>
    </row>
    <row r="112" spans="8:8" x14ac:dyDescent="0.25">
      <c r="H112" s="14"/>
    </row>
    <row r="113" spans="8:8" x14ac:dyDescent="0.25">
      <c r="H113" s="14"/>
    </row>
    <row r="114" spans="8:8" x14ac:dyDescent="0.25">
      <c r="H114" s="14"/>
    </row>
    <row r="115" spans="8:8" x14ac:dyDescent="0.25">
      <c r="H115" s="14"/>
    </row>
    <row r="116" spans="8:8" x14ac:dyDescent="0.25">
      <c r="H116" s="14"/>
    </row>
    <row r="117" spans="8:8" x14ac:dyDescent="0.25">
      <c r="H117" s="14"/>
    </row>
    <row r="118" spans="8:8" x14ac:dyDescent="0.25">
      <c r="H118" s="14"/>
    </row>
    <row r="119" spans="8:8" x14ac:dyDescent="0.25">
      <c r="H119" s="14"/>
    </row>
    <row r="120" spans="8:8" x14ac:dyDescent="0.25">
      <c r="H120" s="14"/>
    </row>
    <row r="121" spans="8:8" x14ac:dyDescent="0.25">
      <c r="H121" s="14"/>
    </row>
    <row r="122" spans="8:8" x14ac:dyDescent="0.25">
      <c r="H122" s="14"/>
    </row>
    <row r="123" spans="8:8" x14ac:dyDescent="0.25">
      <c r="H123" s="14"/>
    </row>
    <row r="124" spans="8:8" x14ac:dyDescent="0.25">
      <c r="H124" s="14"/>
    </row>
    <row r="125" spans="8:8" x14ac:dyDescent="0.25">
      <c r="H125" s="14"/>
    </row>
    <row r="126" spans="8:8" x14ac:dyDescent="0.25">
      <c r="H126" s="14"/>
    </row>
    <row r="127" spans="8:8" x14ac:dyDescent="0.25">
      <c r="H127" s="14"/>
    </row>
    <row r="128" spans="8:8" x14ac:dyDescent="0.25">
      <c r="H128" s="14"/>
    </row>
    <row r="129" spans="8:8" x14ac:dyDescent="0.25">
      <c r="H129" s="14"/>
    </row>
    <row r="130" spans="8:8" x14ac:dyDescent="0.25">
      <c r="H130" s="14"/>
    </row>
    <row r="131" spans="8:8" x14ac:dyDescent="0.25">
      <c r="H131" s="14"/>
    </row>
    <row r="132" spans="8:8" x14ac:dyDescent="0.25">
      <c r="H132" s="14"/>
    </row>
    <row r="133" spans="8:8" x14ac:dyDescent="0.25">
      <c r="H133" s="14"/>
    </row>
    <row r="134" spans="8:8" x14ac:dyDescent="0.25">
      <c r="H134" s="14"/>
    </row>
    <row r="135" spans="8:8" x14ac:dyDescent="0.25">
      <c r="H135" s="14"/>
    </row>
    <row r="136" spans="8:8" x14ac:dyDescent="0.25">
      <c r="H136" s="14"/>
    </row>
    <row r="137" spans="8:8" x14ac:dyDescent="0.25">
      <c r="H137" s="14"/>
    </row>
    <row r="138" spans="8:8" x14ac:dyDescent="0.25">
      <c r="H138" s="14"/>
    </row>
    <row r="139" spans="8:8" x14ac:dyDescent="0.25">
      <c r="H139" s="14"/>
    </row>
    <row r="140" spans="8:8" x14ac:dyDescent="0.25">
      <c r="H140" s="14"/>
    </row>
    <row r="141" spans="8:8" x14ac:dyDescent="0.25">
      <c r="H141" s="14"/>
    </row>
    <row r="142" spans="8:8" x14ac:dyDescent="0.25">
      <c r="H142" s="14"/>
    </row>
    <row r="143" spans="8:8" x14ac:dyDescent="0.25">
      <c r="H143" s="14"/>
    </row>
    <row r="144" spans="8:8" x14ac:dyDescent="0.25">
      <c r="H144" s="14"/>
    </row>
    <row r="145" spans="8:8" x14ac:dyDescent="0.25">
      <c r="H145" s="14"/>
    </row>
    <row r="146" spans="8:8" x14ac:dyDescent="0.25">
      <c r="H146" s="14"/>
    </row>
    <row r="147" spans="8:8" x14ac:dyDescent="0.25">
      <c r="H147" s="14"/>
    </row>
    <row r="148" spans="8:8" x14ac:dyDescent="0.25">
      <c r="H148" s="14"/>
    </row>
    <row r="149" spans="8:8" x14ac:dyDescent="0.25">
      <c r="H149" s="14"/>
    </row>
    <row r="150" spans="8:8" x14ac:dyDescent="0.25">
      <c r="H150" s="14"/>
    </row>
    <row r="151" spans="8:8" x14ac:dyDescent="0.25">
      <c r="H151" s="14"/>
    </row>
    <row r="152" spans="8:8" x14ac:dyDescent="0.25">
      <c r="H152" s="14"/>
    </row>
    <row r="153" spans="8:8" x14ac:dyDescent="0.25">
      <c r="H153" s="14"/>
    </row>
    <row r="154" spans="8:8" x14ac:dyDescent="0.25">
      <c r="H154" s="14"/>
    </row>
    <row r="155" spans="8:8" x14ac:dyDescent="0.25">
      <c r="H155" s="14"/>
    </row>
    <row r="156" spans="8:8" x14ac:dyDescent="0.25">
      <c r="H156" s="14"/>
    </row>
    <row r="157" spans="8:8" x14ac:dyDescent="0.25">
      <c r="H157" s="14"/>
    </row>
    <row r="158" spans="8:8" x14ac:dyDescent="0.25">
      <c r="H158" s="14"/>
    </row>
    <row r="159" spans="8:8" x14ac:dyDescent="0.25">
      <c r="H159" s="14"/>
    </row>
    <row r="160" spans="8:8" x14ac:dyDescent="0.25">
      <c r="H160" s="14"/>
    </row>
    <row r="161" spans="8:8" x14ac:dyDescent="0.25">
      <c r="H161" s="14"/>
    </row>
    <row r="162" spans="8:8" x14ac:dyDescent="0.25">
      <c r="H162" s="14"/>
    </row>
    <row r="163" spans="8:8" x14ac:dyDescent="0.25">
      <c r="H163" s="14"/>
    </row>
    <row r="164" spans="8:8" x14ac:dyDescent="0.25">
      <c r="H164" s="14"/>
    </row>
    <row r="165" spans="8:8" x14ac:dyDescent="0.25">
      <c r="H165" s="14"/>
    </row>
    <row r="166" spans="8:8" x14ac:dyDescent="0.25">
      <c r="H166" s="14"/>
    </row>
    <row r="167" spans="8:8" x14ac:dyDescent="0.25">
      <c r="H167" s="14"/>
    </row>
    <row r="168" spans="8:8" x14ac:dyDescent="0.25">
      <c r="H168" s="14"/>
    </row>
    <row r="169" spans="8:8" x14ac:dyDescent="0.25">
      <c r="H169" s="14"/>
    </row>
    <row r="170" spans="8:8" x14ac:dyDescent="0.25">
      <c r="H170" s="14"/>
    </row>
    <row r="171" spans="8:8" x14ac:dyDescent="0.25">
      <c r="H171" s="14"/>
    </row>
    <row r="172" spans="8:8" x14ac:dyDescent="0.25">
      <c r="H172" s="14"/>
    </row>
    <row r="173" spans="8:8" x14ac:dyDescent="0.25">
      <c r="H173" s="14"/>
    </row>
    <row r="174" spans="8:8" x14ac:dyDescent="0.25">
      <c r="H174" s="14"/>
    </row>
    <row r="175" spans="8:8" x14ac:dyDescent="0.25">
      <c r="H175" s="14"/>
    </row>
    <row r="176" spans="8:8" x14ac:dyDescent="0.25">
      <c r="H176" s="14"/>
    </row>
    <row r="177" spans="8:8" x14ac:dyDescent="0.25">
      <c r="H177" s="14"/>
    </row>
    <row r="178" spans="8:8" x14ac:dyDescent="0.25">
      <c r="H178" s="14"/>
    </row>
    <row r="179" spans="8:8" x14ac:dyDescent="0.25">
      <c r="H179" s="14"/>
    </row>
    <row r="180" spans="8:8" x14ac:dyDescent="0.25">
      <c r="H180" s="14"/>
    </row>
    <row r="181" spans="8:8" x14ac:dyDescent="0.25">
      <c r="H181" s="14"/>
    </row>
    <row r="182" spans="8:8" x14ac:dyDescent="0.25">
      <c r="H182" s="14"/>
    </row>
    <row r="183" spans="8:8" x14ac:dyDescent="0.25">
      <c r="H183" s="14"/>
    </row>
    <row r="184" spans="8:8" x14ac:dyDescent="0.25">
      <c r="H184" s="14"/>
    </row>
    <row r="185" spans="8:8" x14ac:dyDescent="0.25">
      <c r="H185" s="14"/>
    </row>
    <row r="186" spans="8:8" x14ac:dyDescent="0.25">
      <c r="H186" s="14"/>
    </row>
    <row r="187" spans="8:8" x14ac:dyDescent="0.25">
      <c r="H187" s="14"/>
    </row>
    <row r="188" spans="8:8" x14ac:dyDescent="0.25">
      <c r="H188" s="14"/>
    </row>
    <row r="189" spans="8:8" x14ac:dyDescent="0.25">
      <c r="H189" s="14"/>
    </row>
    <row r="190" spans="8:8" x14ac:dyDescent="0.25">
      <c r="H190" s="14"/>
    </row>
    <row r="191" spans="8:8" x14ac:dyDescent="0.25">
      <c r="H191" s="14"/>
    </row>
    <row r="192" spans="8:8" x14ac:dyDescent="0.25">
      <c r="H192" s="14"/>
    </row>
    <row r="193" spans="8:8" x14ac:dyDescent="0.25">
      <c r="H193" s="14"/>
    </row>
    <row r="194" spans="8:8" x14ac:dyDescent="0.25">
      <c r="H194" s="14"/>
    </row>
    <row r="195" spans="8:8" x14ac:dyDescent="0.25">
      <c r="H195" s="14"/>
    </row>
    <row r="196" spans="8:8" x14ac:dyDescent="0.25">
      <c r="H196" s="14"/>
    </row>
    <row r="197" spans="8:8" x14ac:dyDescent="0.25">
      <c r="H197" s="14"/>
    </row>
    <row r="198" spans="8:8" x14ac:dyDescent="0.25">
      <c r="H198" s="14"/>
    </row>
    <row r="199" spans="8:8" x14ac:dyDescent="0.25">
      <c r="H199" s="14"/>
    </row>
    <row r="200" spans="8:8" x14ac:dyDescent="0.25">
      <c r="H200" s="14"/>
    </row>
    <row r="201" spans="8:8" x14ac:dyDescent="0.25">
      <c r="H201" s="14"/>
    </row>
    <row r="202" spans="8:8" x14ac:dyDescent="0.25">
      <c r="H202" s="14"/>
    </row>
    <row r="203" spans="8:8" x14ac:dyDescent="0.25">
      <c r="H203" s="14"/>
    </row>
    <row r="204" spans="8:8" x14ac:dyDescent="0.25">
      <c r="H204" s="14"/>
    </row>
    <row r="205" spans="8:8" x14ac:dyDescent="0.25">
      <c r="H205" s="14"/>
    </row>
    <row r="206" spans="8:8" x14ac:dyDescent="0.25">
      <c r="H206" s="14"/>
    </row>
    <row r="207" spans="8:8" x14ac:dyDescent="0.25">
      <c r="H207" s="14"/>
    </row>
    <row r="208" spans="8:8" x14ac:dyDescent="0.25">
      <c r="H208" s="14"/>
    </row>
    <row r="209" spans="8:8" x14ac:dyDescent="0.25">
      <c r="H209" s="14"/>
    </row>
    <row r="210" spans="8:8" x14ac:dyDescent="0.25">
      <c r="H210" s="14"/>
    </row>
    <row r="211" spans="8:8" x14ac:dyDescent="0.25">
      <c r="H211" s="14"/>
    </row>
    <row r="212" spans="8:8" x14ac:dyDescent="0.25">
      <c r="H212" s="14"/>
    </row>
    <row r="213" spans="8:8" x14ac:dyDescent="0.25">
      <c r="H213" s="14"/>
    </row>
    <row r="214" spans="8:8" x14ac:dyDescent="0.25">
      <c r="H214" s="14"/>
    </row>
    <row r="215" spans="8:8" x14ac:dyDescent="0.25">
      <c r="H215" s="14"/>
    </row>
    <row r="216" spans="8:8" x14ac:dyDescent="0.25">
      <c r="H216" s="14"/>
    </row>
    <row r="217" spans="8:8" x14ac:dyDescent="0.25">
      <c r="H217" s="14"/>
    </row>
    <row r="218" spans="8:8" x14ac:dyDescent="0.25">
      <c r="H218" s="14"/>
    </row>
    <row r="219" spans="8:8" x14ac:dyDescent="0.25">
      <c r="H219" s="14"/>
    </row>
    <row r="220" spans="8:8" x14ac:dyDescent="0.25">
      <c r="H220" s="14"/>
    </row>
    <row r="221" spans="8:8" x14ac:dyDescent="0.25">
      <c r="H221" s="14"/>
    </row>
    <row r="222" spans="8:8" x14ac:dyDescent="0.25">
      <c r="H222" s="14"/>
    </row>
    <row r="223" spans="8:8" x14ac:dyDescent="0.25">
      <c r="H223" s="14"/>
    </row>
    <row r="224" spans="8:8" x14ac:dyDescent="0.25">
      <c r="H224" s="14"/>
    </row>
    <row r="225" spans="8:8" x14ac:dyDescent="0.25">
      <c r="H225" s="14"/>
    </row>
    <row r="226" spans="8:8" x14ac:dyDescent="0.25">
      <c r="H226" s="14"/>
    </row>
    <row r="227" spans="8:8" x14ac:dyDescent="0.25">
      <c r="H227" s="14"/>
    </row>
    <row r="228" spans="8:8" x14ac:dyDescent="0.25">
      <c r="H228" s="14"/>
    </row>
    <row r="229" spans="8:8" x14ac:dyDescent="0.25">
      <c r="H229" s="14"/>
    </row>
    <row r="230" spans="8:8" x14ac:dyDescent="0.25">
      <c r="H230" s="14"/>
    </row>
    <row r="231" spans="8:8" x14ac:dyDescent="0.25">
      <c r="H231" s="14"/>
    </row>
    <row r="232" spans="8:8" x14ac:dyDescent="0.25">
      <c r="H232" s="14"/>
    </row>
    <row r="233" spans="8:8" x14ac:dyDescent="0.25">
      <c r="H233" s="14"/>
    </row>
    <row r="234" spans="8:8" x14ac:dyDescent="0.25">
      <c r="H234" s="14"/>
    </row>
    <row r="235" spans="8:8" x14ac:dyDescent="0.25">
      <c r="H235" s="14"/>
    </row>
    <row r="236" spans="8:8" x14ac:dyDescent="0.25">
      <c r="H236" s="14"/>
    </row>
    <row r="237" spans="8:8" x14ac:dyDescent="0.25">
      <c r="H237" s="14"/>
    </row>
    <row r="238" spans="8:8" x14ac:dyDescent="0.25">
      <c r="H238" s="14"/>
    </row>
    <row r="239" spans="8:8" x14ac:dyDescent="0.25">
      <c r="H239" s="14"/>
    </row>
    <row r="240" spans="8:8" x14ac:dyDescent="0.25">
      <c r="H240" s="14"/>
    </row>
    <row r="241" spans="8:8" x14ac:dyDescent="0.25">
      <c r="H241" s="14"/>
    </row>
    <row r="242" spans="8:8" x14ac:dyDescent="0.25">
      <c r="H242" s="14"/>
    </row>
    <row r="243" spans="8:8" x14ac:dyDescent="0.25">
      <c r="H243" s="14"/>
    </row>
    <row r="244" spans="8:8" x14ac:dyDescent="0.25">
      <c r="H244" s="14"/>
    </row>
    <row r="245" spans="8:8" x14ac:dyDescent="0.25">
      <c r="H245" s="14"/>
    </row>
    <row r="246" spans="8:8" x14ac:dyDescent="0.25">
      <c r="H246" s="14"/>
    </row>
    <row r="247" spans="8:8" x14ac:dyDescent="0.25">
      <c r="H247" s="14"/>
    </row>
    <row r="248" spans="8:8" x14ac:dyDescent="0.25">
      <c r="H248" s="14"/>
    </row>
    <row r="249" spans="8:8" x14ac:dyDescent="0.25">
      <c r="H249" s="14"/>
    </row>
    <row r="250" spans="8:8" x14ac:dyDescent="0.25">
      <c r="H250" s="14"/>
    </row>
    <row r="251" spans="8:8" x14ac:dyDescent="0.25">
      <c r="H251" s="14"/>
    </row>
    <row r="252" spans="8:8" x14ac:dyDescent="0.25">
      <c r="H252" s="14"/>
    </row>
    <row r="253" spans="8:8" x14ac:dyDescent="0.25">
      <c r="H253" s="14"/>
    </row>
    <row r="254" spans="8:8" x14ac:dyDescent="0.25">
      <c r="H254" s="14"/>
    </row>
    <row r="255" spans="8:8" x14ac:dyDescent="0.25">
      <c r="H255" s="14"/>
    </row>
    <row r="256" spans="8:8" x14ac:dyDescent="0.25">
      <c r="H256" s="14"/>
    </row>
    <row r="257" spans="8:8" x14ac:dyDescent="0.25">
      <c r="H257" s="14"/>
    </row>
    <row r="258" spans="8:8" x14ac:dyDescent="0.25">
      <c r="H258" s="14"/>
    </row>
    <row r="259" spans="8:8" x14ac:dyDescent="0.25">
      <c r="H259" s="14"/>
    </row>
    <row r="260" spans="8:8" x14ac:dyDescent="0.25">
      <c r="H260" s="14"/>
    </row>
    <row r="261" spans="8:8" x14ac:dyDescent="0.25">
      <c r="H261" s="14"/>
    </row>
    <row r="262" spans="8:8" x14ac:dyDescent="0.25">
      <c r="H262" s="14"/>
    </row>
    <row r="263" spans="8:8" x14ac:dyDescent="0.25">
      <c r="H263" s="14"/>
    </row>
    <row r="264" spans="8:8" x14ac:dyDescent="0.25">
      <c r="H264" s="14"/>
    </row>
    <row r="265" spans="8:8" x14ac:dyDescent="0.25">
      <c r="H265" s="14"/>
    </row>
    <row r="266" spans="8:8" x14ac:dyDescent="0.25">
      <c r="H266" s="14"/>
    </row>
    <row r="267" spans="8:8" x14ac:dyDescent="0.25">
      <c r="H267" s="14"/>
    </row>
    <row r="268" spans="8:8" x14ac:dyDescent="0.25">
      <c r="H268" s="14"/>
    </row>
    <row r="269" spans="8:8" x14ac:dyDescent="0.25">
      <c r="H269" s="14"/>
    </row>
    <row r="270" spans="8:8" x14ac:dyDescent="0.25">
      <c r="H270" s="14"/>
    </row>
    <row r="271" spans="8:8" x14ac:dyDescent="0.25">
      <c r="H271" s="14"/>
    </row>
    <row r="272" spans="8:8" x14ac:dyDescent="0.25">
      <c r="H272" s="14"/>
    </row>
    <row r="273" spans="8:8" x14ac:dyDescent="0.25">
      <c r="H273" s="14"/>
    </row>
    <row r="274" spans="8:8" x14ac:dyDescent="0.25">
      <c r="H274" s="14"/>
    </row>
    <row r="275" spans="8:8" x14ac:dyDescent="0.25">
      <c r="H275" s="14"/>
    </row>
    <row r="276" spans="8:8" x14ac:dyDescent="0.25">
      <c r="H276" s="14"/>
    </row>
    <row r="277" spans="8:8" x14ac:dyDescent="0.25">
      <c r="H277" s="14"/>
    </row>
    <row r="278" spans="8:8" x14ac:dyDescent="0.25">
      <c r="H278" s="14"/>
    </row>
    <row r="279" spans="8:8" x14ac:dyDescent="0.25">
      <c r="H279" s="14"/>
    </row>
    <row r="280" spans="8:8" x14ac:dyDescent="0.25">
      <c r="H280" s="14"/>
    </row>
    <row r="281" spans="8:8" x14ac:dyDescent="0.25">
      <c r="H281" s="14"/>
    </row>
    <row r="282" spans="8:8" x14ac:dyDescent="0.25">
      <c r="H282" s="14"/>
    </row>
    <row r="283" spans="8:8" x14ac:dyDescent="0.25">
      <c r="H283" s="14"/>
    </row>
    <row r="284" spans="8:8" x14ac:dyDescent="0.25">
      <c r="H284" s="14"/>
    </row>
    <row r="285" spans="8:8" x14ac:dyDescent="0.25">
      <c r="H285" s="14"/>
    </row>
    <row r="286" spans="8:8" x14ac:dyDescent="0.25">
      <c r="H286" s="14"/>
    </row>
    <row r="287" spans="8:8" x14ac:dyDescent="0.25">
      <c r="H287" s="14"/>
    </row>
    <row r="288" spans="8:8" x14ac:dyDescent="0.25">
      <c r="H288" s="14"/>
    </row>
    <row r="289" spans="8:8" x14ac:dyDescent="0.25">
      <c r="H289" s="14"/>
    </row>
    <row r="290" spans="8:8" x14ac:dyDescent="0.25">
      <c r="H290" s="14"/>
    </row>
    <row r="291" spans="8:8" x14ac:dyDescent="0.25">
      <c r="H291" s="14"/>
    </row>
    <row r="292" spans="8:8" x14ac:dyDescent="0.25">
      <c r="H292" s="14"/>
    </row>
    <row r="293" spans="8:8" x14ac:dyDescent="0.25">
      <c r="H293" s="14"/>
    </row>
    <row r="294" spans="8:8" x14ac:dyDescent="0.25">
      <c r="H294" s="14"/>
    </row>
    <row r="295" spans="8:8" x14ac:dyDescent="0.25">
      <c r="H295" s="14"/>
    </row>
    <row r="296" spans="8:8" x14ac:dyDescent="0.25">
      <c r="H296" s="14"/>
    </row>
    <row r="297" spans="8:8" x14ac:dyDescent="0.25">
      <c r="H297" s="14"/>
    </row>
    <row r="298" spans="8:8" x14ac:dyDescent="0.25">
      <c r="H298" s="14"/>
    </row>
    <row r="299" spans="8:8" x14ac:dyDescent="0.25">
      <c r="H299" s="14"/>
    </row>
    <row r="300" spans="8:8" x14ac:dyDescent="0.25">
      <c r="H300" s="14"/>
    </row>
    <row r="301" spans="8:8" x14ac:dyDescent="0.25">
      <c r="H301" s="14"/>
    </row>
    <row r="302" spans="8:8" x14ac:dyDescent="0.25">
      <c r="H302" s="14"/>
    </row>
    <row r="303" spans="8:8" x14ac:dyDescent="0.25">
      <c r="H303" s="14"/>
    </row>
    <row r="304" spans="8:8" x14ac:dyDescent="0.25">
      <c r="H304" s="14"/>
    </row>
    <row r="305" spans="8:8" x14ac:dyDescent="0.25">
      <c r="H305" s="14"/>
    </row>
    <row r="306" spans="8:8" x14ac:dyDescent="0.25">
      <c r="H306" s="14"/>
    </row>
    <row r="307" spans="8:8" x14ac:dyDescent="0.25">
      <c r="H307" s="14"/>
    </row>
    <row r="308" spans="8:8" x14ac:dyDescent="0.25">
      <c r="H308" s="14"/>
    </row>
    <row r="309" spans="8:8" x14ac:dyDescent="0.25">
      <c r="H309" s="14"/>
    </row>
    <row r="310" spans="8:8" x14ac:dyDescent="0.25">
      <c r="H310" s="14"/>
    </row>
    <row r="311" spans="8:8" x14ac:dyDescent="0.25">
      <c r="H311" s="14"/>
    </row>
    <row r="312" spans="8:8" x14ac:dyDescent="0.25">
      <c r="H312" s="14"/>
    </row>
    <row r="313" spans="8:8" x14ac:dyDescent="0.25">
      <c r="H313" s="14"/>
    </row>
    <row r="314" spans="8:8" x14ac:dyDescent="0.25">
      <c r="H314" s="14"/>
    </row>
    <row r="315" spans="8:8" x14ac:dyDescent="0.25">
      <c r="H315" s="14"/>
    </row>
    <row r="316" spans="8:8" x14ac:dyDescent="0.25">
      <c r="H316" s="14"/>
    </row>
    <row r="317" spans="8:8" x14ac:dyDescent="0.25">
      <c r="H317" s="14"/>
    </row>
    <row r="318" spans="8:8" x14ac:dyDescent="0.25">
      <c r="H318" s="14"/>
    </row>
    <row r="319" spans="8:8" x14ac:dyDescent="0.25">
      <c r="H319" s="14"/>
    </row>
    <row r="320" spans="8:8" x14ac:dyDescent="0.25">
      <c r="H320" s="14"/>
    </row>
    <row r="321" spans="8:8" x14ac:dyDescent="0.25">
      <c r="H321" s="14"/>
    </row>
    <row r="322" spans="8:8" x14ac:dyDescent="0.25">
      <c r="H322" s="14"/>
    </row>
    <row r="323" spans="8:8" x14ac:dyDescent="0.25">
      <c r="H323" s="14"/>
    </row>
    <row r="324" spans="8:8" x14ac:dyDescent="0.25">
      <c r="H324" s="14"/>
    </row>
    <row r="325" spans="8:8" x14ac:dyDescent="0.25">
      <c r="H325" s="14"/>
    </row>
    <row r="326" spans="8:8" x14ac:dyDescent="0.25">
      <c r="H326" s="14"/>
    </row>
    <row r="327" spans="8:8" x14ac:dyDescent="0.25">
      <c r="H327" s="14"/>
    </row>
    <row r="328" spans="8:8" x14ac:dyDescent="0.25">
      <c r="H328" s="14"/>
    </row>
    <row r="329" spans="8:8" x14ac:dyDescent="0.25">
      <c r="H329" s="14"/>
    </row>
    <row r="330" spans="8:8" x14ac:dyDescent="0.25">
      <c r="H330" s="14"/>
    </row>
    <row r="331" spans="8:8" x14ac:dyDescent="0.25">
      <c r="H331" s="14"/>
    </row>
    <row r="332" spans="8:8" x14ac:dyDescent="0.25">
      <c r="H332" s="14"/>
    </row>
    <row r="333" spans="8:8" x14ac:dyDescent="0.25">
      <c r="H333" s="14"/>
    </row>
    <row r="334" spans="8:8" x14ac:dyDescent="0.25">
      <c r="H334" s="14"/>
    </row>
    <row r="335" spans="8:8" x14ac:dyDescent="0.25">
      <c r="H335" s="14"/>
    </row>
    <row r="336" spans="8:8" x14ac:dyDescent="0.25">
      <c r="H336" s="14"/>
    </row>
    <row r="337" spans="8:8" x14ac:dyDescent="0.25">
      <c r="H337" s="14"/>
    </row>
    <row r="338" spans="8:8" x14ac:dyDescent="0.25">
      <c r="H338" s="14"/>
    </row>
    <row r="339" spans="8:8" x14ac:dyDescent="0.25">
      <c r="H339" s="14"/>
    </row>
    <row r="340" spans="8:8" x14ac:dyDescent="0.25">
      <c r="H340" s="14"/>
    </row>
    <row r="341" spans="8:8" x14ac:dyDescent="0.25">
      <c r="H341" s="14"/>
    </row>
    <row r="342" spans="8:8" x14ac:dyDescent="0.25">
      <c r="H342" s="14"/>
    </row>
    <row r="343" spans="8:8" x14ac:dyDescent="0.25">
      <c r="H343" s="14"/>
    </row>
    <row r="344" spans="8:8" x14ac:dyDescent="0.25">
      <c r="H344" s="14"/>
    </row>
    <row r="345" spans="8:8" x14ac:dyDescent="0.25">
      <c r="H345" s="14"/>
    </row>
    <row r="346" spans="8:8" x14ac:dyDescent="0.25">
      <c r="H346" s="14"/>
    </row>
    <row r="347" spans="8:8" x14ac:dyDescent="0.25">
      <c r="H347" s="14"/>
    </row>
    <row r="348" spans="8:8" x14ac:dyDescent="0.25">
      <c r="H348" s="14"/>
    </row>
    <row r="349" spans="8:8" x14ac:dyDescent="0.25">
      <c r="H349" s="14"/>
    </row>
    <row r="350" spans="8:8" x14ac:dyDescent="0.25">
      <c r="H350" s="14"/>
    </row>
    <row r="351" spans="8:8" x14ac:dyDescent="0.25">
      <c r="H351" s="14"/>
    </row>
    <row r="352" spans="8:8" x14ac:dyDescent="0.25">
      <c r="H352" s="14"/>
    </row>
    <row r="353" spans="8:8" x14ac:dyDescent="0.25">
      <c r="H353" s="14"/>
    </row>
    <row r="354" spans="8:8" x14ac:dyDescent="0.25">
      <c r="H354" s="14"/>
    </row>
    <row r="355" spans="8:8" x14ac:dyDescent="0.25">
      <c r="H355" s="14"/>
    </row>
    <row r="356" spans="8:8" x14ac:dyDescent="0.25">
      <c r="H356" s="14"/>
    </row>
    <row r="357" spans="8:8" x14ac:dyDescent="0.25">
      <c r="H357" s="14"/>
    </row>
    <row r="358" spans="8:8" x14ac:dyDescent="0.25">
      <c r="H358" s="14"/>
    </row>
    <row r="359" spans="8:8" x14ac:dyDescent="0.25">
      <c r="H359" s="14"/>
    </row>
    <row r="360" spans="8:8" x14ac:dyDescent="0.25">
      <c r="H360" s="14"/>
    </row>
    <row r="361" spans="8:8" x14ac:dyDescent="0.25">
      <c r="H361" s="14"/>
    </row>
    <row r="362" spans="8:8" x14ac:dyDescent="0.25">
      <c r="H362" s="14"/>
    </row>
    <row r="363" spans="8:8" x14ac:dyDescent="0.25">
      <c r="H363" s="14"/>
    </row>
    <row r="364" spans="8:8" x14ac:dyDescent="0.25">
      <c r="H364" s="14"/>
    </row>
    <row r="365" spans="8:8" x14ac:dyDescent="0.25">
      <c r="H365" s="14"/>
    </row>
    <row r="366" spans="8:8" x14ac:dyDescent="0.25">
      <c r="H366" s="14"/>
    </row>
    <row r="367" spans="8:8" x14ac:dyDescent="0.25">
      <c r="H367" s="14"/>
    </row>
    <row r="368" spans="8:8" x14ac:dyDescent="0.25">
      <c r="H368" s="14"/>
    </row>
    <row r="369" spans="8:8" x14ac:dyDescent="0.25">
      <c r="H369" s="14"/>
    </row>
    <row r="370" spans="8:8" x14ac:dyDescent="0.25">
      <c r="H370" s="14"/>
    </row>
    <row r="371" spans="8:8" x14ac:dyDescent="0.25">
      <c r="H371" s="14"/>
    </row>
    <row r="372" spans="8:8" x14ac:dyDescent="0.25">
      <c r="H372" s="14"/>
    </row>
    <row r="373" spans="8:8" x14ac:dyDescent="0.25">
      <c r="H373" s="14"/>
    </row>
    <row r="374" spans="8:8" x14ac:dyDescent="0.25">
      <c r="H374" s="14"/>
    </row>
    <row r="375" spans="8:8" x14ac:dyDescent="0.25">
      <c r="H375" s="14"/>
    </row>
    <row r="376" spans="8:8" x14ac:dyDescent="0.25">
      <c r="H376" s="14"/>
    </row>
    <row r="377" spans="8:8" x14ac:dyDescent="0.25">
      <c r="H377" s="14"/>
    </row>
    <row r="378" spans="8:8" x14ac:dyDescent="0.25">
      <c r="H378" s="14"/>
    </row>
    <row r="379" spans="8:8" x14ac:dyDescent="0.25">
      <c r="H379" s="14"/>
    </row>
    <row r="380" spans="8:8" x14ac:dyDescent="0.25">
      <c r="H380" s="14"/>
    </row>
    <row r="381" spans="8:8" x14ac:dyDescent="0.25">
      <c r="H381" s="14"/>
    </row>
    <row r="382" spans="8:8" x14ac:dyDescent="0.25">
      <c r="H382" s="14"/>
    </row>
    <row r="383" spans="8:8" x14ac:dyDescent="0.25">
      <c r="H383" s="14"/>
    </row>
    <row r="384" spans="8:8" x14ac:dyDescent="0.25">
      <c r="H384" s="14"/>
    </row>
    <row r="385" spans="8:8" x14ac:dyDescent="0.25">
      <c r="H385" s="14"/>
    </row>
    <row r="386" spans="8:8" x14ac:dyDescent="0.25">
      <c r="H386" s="14"/>
    </row>
    <row r="387" spans="8:8" x14ac:dyDescent="0.25">
      <c r="H387" s="14"/>
    </row>
    <row r="388" spans="8:8" x14ac:dyDescent="0.25">
      <c r="H388" s="14"/>
    </row>
    <row r="389" spans="8:8" x14ac:dyDescent="0.25">
      <c r="H389" s="14"/>
    </row>
    <row r="390" spans="8:8" x14ac:dyDescent="0.25">
      <c r="H390" s="14"/>
    </row>
    <row r="391" spans="8:8" x14ac:dyDescent="0.25">
      <c r="H391" s="14"/>
    </row>
    <row r="392" spans="8:8" x14ac:dyDescent="0.25">
      <c r="H392" s="14"/>
    </row>
    <row r="393" spans="8:8" x14ac:dyDescent="0.25">
      <c r="H393" s="14"/>
    </row>
    <row r="394" spans="8:8" x14ac:dyDescent="0.25">
      <c r="H394" s="14"/>
    </row>
    <row r="395" spans="8:8" x14ac:dyDescent="0.25">
      <c r="H395" s="14"/>
    </row>
    <row r="396" spans="8:8" x14ac:dyDescent="0.25">
      <c r="H396" s="14"/>
    </row>
    <row r="397" spans="8:8" x14ac:dyDescent="0.25">
      <c r="H397" s="14"/>
    </row>
    <row r="398" spans="8:8" x14ac:dyDescent="0.25">
      <c r="H398" s="14"/>
    </row>
    <row r="399" spans="8:8" x14ac:dyDescent="0.25">
      <c r="H399" s="14"/>
    </row>
    <row r="400" spans="8:8" x14ac:dyDescent="0.25">
      <c r="H400" s="14"/>
    </row>
    <row r="401" spans="8:8" x14ac:dyDescent="0.25">
      <c r="H401" s="14"/>
    </row>
    <row r="402" spans="8:8" x14ac:dyDescent="0.25">
      <c r="H402" s="14"/>
    </row>
    <row r="403" spans="8:8" x14ac:dyDescent="0.25">
      <c r="H403" s="14"/>
    </row>
    <row r="404" spans="8:8" x14ac:dyDescent="0.25">
      <c r="H404" s="14"/>
    </row>
    <row r="405" spans="8:8" x14ac:dyDescent="0.25">
      <c r="H405" s="14"/>
    </row>
    <row r="406" spans="8:8" x14ac:dyDescent="0.25">
      <c r="H406" s="14"/>
    </row>
    <row r="407" spans="8:8" x14ac:dyDescent="0.25">
      <c r="H407" s="14"/>
    </row>
    <row r="408" spans="8:8" x14ac:dyDescent="0.25">
      <c r="H408" s="14"/>
    </row>
    <row r="409" spans="8:8" x14ac:dyDescent="0.25">
      <c r="H409" s="14"/>
    </row>
    <row r="410" spans="8:8" x14ac:dyDescent="0.25">
      <c r="H410" s="14"/>
    </row>
    <row r="411" spans="8:8" x14ac:dyDescent="0.25">
      <c r="H411" s="14"/>
    </row>
    <row r="412" spans="8:8" x14ac:dyDescent="0.25">
      <c r="H412" s="14"/>
    </row>
    <row r="413" spans="8:8" x14ac:dyDescent="0.25">
      <c r="H413" s="14"/>
    </row>
    <row r="414" spans="8:8" x14ac:dyDescent="0.25">
      <c r="H414" s="14"/>
    </row>
    <row r="415" spans="8:8" x14ac:dyDescent="0.25">
      <c r="H415" s="14"/>
    </row>
    <row r="416" spans="8:8" x14ac:dyDescent="0.25">
      <c r="H416" s="14"/>
    </row>
    <row r="417" spans="8:8" x14ac:dyDescent="0.25">
      <c r="H417" s="14"/>
    </row>
    <row r="418" spans="8:8" x14ac:dyDescent="0.25">
      <c r="H418" s="14"/>
    </row>
    <row r="419" spans="8:8" x14ac:dyDescent="0.25">
      <c r="H419" s="14"/>
    </row>
    <row r="420" spans="8:8" x14ac:dyDescent="0.25">
      <c r="H420" s="14"/>
    </row>
    <row r="421" spans="8:8" x14ac:dyDescent="0.25">
      <c r="H421" s="14"/>
    </row>
    <row r="422" spans="8:8" x14ac:dyDescent="0.25">
      <c r="H422" s="14"/>
    </row>
    <row r="423" spans="8:8" x14ac:dyDescent="0.25">
      <c r="H423" s="14"/>
    </row>
    <row r="424" spans="8:8" x14ac:dyDescent="0.25">
      <c r="H424" s="14"/>
    </row>
    <row r="425" spans="8:8" x14ac:dyDescent="0.25">
      <c r="H425" s="14"/>
    </row>
    <row r="426" spans="8:8" x14ac:dyDescent="0.25">
      <c r="H426" s="14"/>
    </row>
    <row r="427" spans="8:8" x14ac:dyDescent="0.25">
      <c r="H427" s="14"/>
    </row>
    <row r="428" spans="8:8" x14ac:dyDescent="0.25">
      <c r="H428" s="14"/>
    </row>
    <row r="429" spans="8:8" x14ac:dyDescent="0.25">
      <c r="H429" s="14"/>
    </row>
    <row r="430" spans="8:8" x14ac:dyDescent="0.25">
      <c r="H430" s="14"/>
    </row>
    <row r="431" spans="8:8" x14ac:dyDescent="0.25">
      <c r="H431" s="14"/>
    </row>
    <row r="432" spans="8:8" x14ac:dyDescent="0.25">
      <c r="H432" s="14"/>
    </row>
    <row r="433" spans="8:8" x14ac:dyDescent="0.25">
      <c r="H433" s="14"/>
    </row>
    <row r="434" spans="8:8" x14ac:dyDescent="0.25">
      <c r="H434" s="14"/>
    </row>
    <row r="435" spans="8:8" x14ac:dyDescent="0.25">
      <c r="H435" s="14"/>
    </row>
    <row r="436" spans="8:8" x14ac:dyDescent="0.25">
      <c r="H436" s="14"/>
    </row>
    <row r="437" spans="8:8" x14ac:dyDescent="0.25">
      <c r="H437" s="14"/>
    </row>
    <row r="438" spans="8:8" x14ac:dyDescent="0.25">
      <c r="H438" s="14"/>
    </row>
    <row r="439" spans="8:8" x14ac:dyDescent="0.25">
      <c r="H439" s="14"/>
    </row>
    <row r="440" spans="8:8" x14ac:dyDescent="0.25">
      <c r="H440" s="14"/>
    </row>
    <row r="441" spans="8:8" x14ac:dyDescent="0.25">
      <c r="H441" s="14"/>
    </row>
    <row r="442" spans="8:8" x14ac:dyDescent="0.25">
      <c r="H442" s="14"/>
    </row>
    <row r="443" spans="8:8" x14ac:dyDescent="0.25">
      <c r="H443" s="14"/>
    </row>
    <row r="444" spans="8:8" x14ac:dyDescent="0.25">
      <c r="H444" s="14"/>
    </row>
    <row r="445" spans="8:8" x14ac:dyDescent="0.25">
      <c r="H445" s="14"/>
    </row>
    <row r="446" spans="8:8" x14ac:dyDescent="0.25">
      <c r="H446" s="14"/>
    </row>
    <row r="447" spans="8:8" x14ac:dyDescent="0.25">
      <c r="H447" s="14"/>
    </row>
    <row r="448" spans="8:8" x14ac:dyDescent="0.25">
      <c r="H448" s="14"/>
    </row>
    <row r="449" spans="8:8" x14ac:dyDescent="0.25">
      <c r="H449" s="14"/>
    </row>
    <row r="450" spans="8:8" x14ac:dyDescent="0.25">
      <c r="H450" s="14"/>
    </row>
    <row r="451" spans="8:8" x14ac:dyDescent="0.25">
      <c r="H451" s="14"/>
    </row>
    <row r="452" spans="8:8" x14ac:dyDescent="0.25">
      <c r="H452" s="14"/>
    </row>
    <row r="453" spans="8:8" x14ac:dyDescent="0.25">
      <c r="H453" s="14"/>
    </row>
    <row r="454" spans="8:8" x14ac:dyDescent="0.25">
      <c r="H454" s="14"/>
    </row>
    <row r="455" spans="8:8" x14ac:dyDescent="0.25">
      <c r="H455" s="14"/>
    </row>
    <row r="456" spans="8:8" x14ac:dyDescent="0.25">
      <c r="H456" s="14"/>
    </row>
    <row r="457" spans="8:8" x14ac:dyDescent="0.25">
      <c r="H457" s="14"/>
    </row>
    <row r="458" spans="8:8" x14ac:dyDescent="0.25">
      <c r="H458" s="14"/>
    </row>
    <row r="459" spans="8:8" x14ac:dyDescent="0.25">
      <c r="H459" s="14"/>
    </row>
    <row r="460" spans="8:8" x14ac:dyDescent="0.25">
      <c r="H460" s="14"/>
    </row>
    <row r="461" spans="8:8" x14ac:dyDescent="0.25">
      <c r="H461" s="14"/>
    </row>
    <row r="462" spans="8:8" x14ac:dyDescent="0.25">
      <c r="H462" s="14"/>
    </row>
    <row r="463" spans="8:8" x14ac:dyDescent="0.25">
      <c r="H463" s="14"/>
    </row>
    <row r="464" spans="8:8" x14ac:dyDescent="0.25">
      <c r="H464" s="14"/>
    </row>
    <row r="465" spans="8:8" x14ac:dyDescent="0.25">
      <c r="H465" s="14"/>
    </row>
    <row r="466" spans="8:8" x14ac:dyDescent="0.25">
      <c r="H466" s="14"/>
    </row>
    <row r="467" spans="8:8" x14ac:dyDescent="0.25">
      <c r="H467" s="14"/>
    </row>
    <row r="468" spans="8:8" x14ac:dyDescent="0.25">
      <c r="H468" s="14"/>
    </row>
    <row r="469" spans="8:8" x14ac:dyDescent="0.25">
      <c r="H469" s="14"/>
    </row>
    <row r="470" spans="8:8" x14ac:dyDescent="0.25">
      <c r="H470" s="14"/>
    </row>
    <row r="471" spans="8:8" x14ac:dyDescent="0.25">
      <c r="H471" s="14"/>
    </row>
    <row r="472" spans="8:8" x14ac:dyDescent="0.25">
      <c r="H472" s="14"/>
    </row>
    <row r="473" spans="8:8" x14ac:dyDescent="0.25">
      <c r="H473" s="14"/>
    </row>
    <row r="474" spans="8:8" x14ac:dyDescent="0.25">
      <c r="H474" s="14"/>
    </row>
    <row r="475" spans="8:8" x14ac:dyDescent="0.25">
      <c r="H475" s="14"/>
    </row>
    <row r="476" spans="8:8" x14ac:dyDescent="0.25">
      <c r="H476" s="14"/>
    </row>
    <row r="477" spans="8:8" x14ac:dyDescent="0.25">
      <c r="H477" s="14"/>
    </row>
    <row r="478" spans="8:8" x14ac:dyDescent="0.25">
      <c r="H478" s="14"/>
    </row>
    <row r="479" spans="8:8" x14ac:dyDescent="0.25">
      <c r="H479" s="14"/>
    </row>
    <row r="480" spans="8:8" x14ac:dyDescent="0.25">
      <c r="H480" s="14"/>
    </row>
    <row r="481" spans="8:8" x14ac:dyDescent="0.25">
      <c r="H481" s="14"/>
    </row>
    <row r="482" spans="8:8" x14ac:dyDescent="0.25">
      <c r="H482" s="14"/>
    </row>
    <row r="483" spans="8:8" x14ac:dyDescent="0.25">
      <c r="H483" s="14"/>
    </row>
    <row r="484" spans="8:8" x14ac:dyDescent="0.25">
      <c r="H484" s="14"/>
    </row>
    <row r="485" spans="8:8" x14ac:dyDescent="0.25">
      <c r="H485" s="14"/>
    </row>
    <row r="486" spans="8:8" x14ac:dyDescent="0.25">
      <c r="H486" s="14"/>
    </row>
    <row r="487" spans="8:8" x14ac:dyDescent="0.25">
      <c r="H487" s="14"/>
    </row>
    <row r="488" spans="8:8" x14ac:dyDescent="0.25">
      <c r="H488" s="14"/>
    </row>
    <row r="489" spans="8:8" x14ac:dyDescent="0.25">
      <c r="H489" s="14"/>
    </row>
    <row r="490" spans="8:8" x14ac:dyDescent="0.25">
      <c r="H490" s="14"/>
    </row>
    <row r="491" spans="8:8" x14ac:dyDescent="0.25">
      <c r="H491" s="14"/>
    </row>
    <row r="492" spans="8:8" x14ac:dyDescent="0.25">
      <c r="H492" s="14"/>
    </row>
    <row r="493" spans="8:8" x14ac:dyDescent="0.25">
      <c r="H493" s="14"/>
    </row>
    <row r="494" spans="8:8" x14ac:dyDescent="0.25">
      <c r="H494" s="14"/>
    </row>
    <row r="495" spans="8:8" x14ac:dyDescent="0.25">
      <c r="H495" s="14"/>
    </row>
    <row r="496" spans="8:8" x14ac:dyDescent="0.25">
      <c r="H496" s="14"/>
    </row>
    <row r="497" spans="8:8" x14ac:dyDescent="0.25">
      <c r="H497" s="14"/>
    </row>
    <row r="498" spans="8:8" x14ac:dyDescent="0.25">
      <c r="H498" s="14"/>
    </row>
    <row r="499" spans="8:8" x14ac:dyDescent="0.25">
      <c r="H499" s="14"/>
    </row>
    <row r="500" spans="8:8" x14ac:dyDescent="0.25">
      <c r="H500" s="14"/>
    </row>
    <row r="501" spans="8:8" x14ac:dyDescent="0.25">
      <c r="H501" s="14"/>
    </row>
    <row r="502" spans="8:8" x14ac:dyDescent="0.25">
      <c r="H502" s="14"/>
    </row>
    <row r="503" spans="8:8" x14ac:dyDescent="0.25">
      <c r="H503" s="14"/>
    </row>
    <row r="504" spans="8:8" x14ac:dyDescent="0.25">
      <c r="H504" s="14"/>
    </row>
    <row r="505" spans="8:8" x14ac:dyDescent="0.25">
      <c r="H505" s="14"/>
    </row>
    <row r="506" spans="8:8" x14ac:dyDescent="0.25">
      <c r="H506" s="14"/>
    </row>
    <row r="507" spans="8:8" x14ac:dyDescent="0.25">
      <c r="H507" s="14"/>
    </row>
    <row r="508" spans="8:8" x14ac:dyDescent="0.25">
      <c r="H508" s="14"/>
    </row>
    <row r="509" spans="8:8" x14ac:dyDescent="0.25">
      <c r="H509" s="14"/>
    </row>
    <row r="510" spans="8:8" x14ac:dyDescent="0.25">
      <c r="H510" s="14"/>
    </row>
    <row r="511" spans="8:8" x14ac:dyDescent="0.25">
      <c r="H511" s="14"/>
    </row>
    <row r="512" spans="8:8" x14ac:dyDescent="0.25">
      <c r="H512" s="14"/>
    </row>
    <row r="513" spans="8:8" x14ac:dyDescent="0.25">
      <c r="H513" s="14"/>
    </row>
    <row r="514" spans="8:8" x14ac:dyDescent="0.25">
      <c r="H514" s="14"/>
    </row>
    <row r="515" spans="8:8" x14ac:dyDescent="0.25">
      <c r="H515" s="14"/>
    </row>
    <row r="516" spans="8:8" x14ac:dyDescent="0.25">
      <c r="H516" s="14"/>
    </row>
    <row r="517" spans="8:8" x14ac:dyDescent="0.25">
      <c r="H517" s="14"/>
    </row>
    <row r="518" spans="8:8" x14ac:dyDescent="0.25">
      <c r="H518" s="14"/>
    </row>
    <row r="519" spans="8:8" x14ac:dyDescent="0.25">
      <c r="H519" s="14"/>
    </row>
    <row r="520" spans="8:8" x14ac:dyDescent="0.25">
      <c r="H520" s="14"/>
    </row>
    <row r="521" spans="8:8" x14ac:dyDescent="0.25">
      <c r="H521" s="14"/>
    </row>
    <row r="522" spans="8:8" x14ac:dyDescent="0.25">
      <c r="H522" s="14"/>
    </row>
    <row r="523" spans="8:8" x14ac:dyDescent="0.25">
      <c r="H523" s="14"/>
    </row>
    <row r="524" spans="8:8" x14ac:dyDescent="0.25">
      <c r="H524" s="14"/>
    </row>
    <row r="525" spans="8:8" x14ac:dyDescent="0.25">
      <c r="H525" s="14"/>
    </row>
    <row r="526" spans="8:8" x14ac:dyDescent="0.25">
      <c r="H526" s="14"/>
    </row>
    <row r="527" spans="8:8" x14ac:dyDescent="0.25">
      <c r="H527" s="14"/>
    </row>
    <row r="528" spans="8:8" x14ac:dyDescent="0.25">
      <c r="H528" s="14"/>
    </row>
    <row r="529" spans="8:8" x14ac:dyDescent="0.25">
      <c r="H529" s="14"/>
    </row>
    <row r="530" spans="8:8" x14ac:dyDescent="0.25">
      <c r="H530" s="14"/>
    </row>
    <row r="531" spans="8:8" x14ac:dyDescent="0.25">
      <c r="H531" s="14"/>
    </row>
    <row r="532" spans="8:8" x14ac:dyDescent="0.25">
      <c r="H532" s="14"/>
    </row>
    <row r="533" spans="8:8" x14ac:dyDescent="0.25">
      <c r="H533" s="14"/>
    </row>
    <row r="534" spans="8:8" x14ac:dyDescent="0.25">
      <c r="H534" s="14"/>
    </row>
    <row r="535" spans="8:8" x14ac:dyDescent="0.25">
      <c r="H535" s="14"/>
    </row>
    <row r="536" spans="8:8" x14ac:dyDescent="0.25">
      <c r="H536" s="14"/>
    </row>
    <row r="537" spans="8:8" x14ac:dyDescent="0.25">
      <c r="H537" s="14"/>
    </row>
    <row r="538" spans="8:8" x14ac:dyDescent="0.25">
      <c r="H538" s="14"/>
    </row>
    <row r="539" spans="8:8" x14ac:dyDescent="0.25">
      <c r="H539" s="14"/>
    </row>
    <row r="540" spans="8:8" x14ac:dyDescent="0.25">
      <c r="H540" s="14"/>
    </row>
    <row r="541" spans="8:8" x14ac:dyDescent="0.25">
      <c r="H541" s="14"/>
    </row>
    <row r="542" spans="8:8" x14ac:dyDescent="0.25">
      <c r="H542" s="14"/>
    </row>
    <row r="543" spans="8:8" x14ac:dyDescent="0.25">
      <c r="H543" s="14"/>
    </row>
    <row r="544" spans="8:8" x14ac:dyDescent="0.25">
      <c r="H544" s="14"/>
    </row>
    <row r="545" spans="8:8" x14ac:dyDescent="0.25">
      <c r="H545" s="14"/>
    </row>
    <row r="546" spans="8:8" x14ac:dyDescent="0.25">
      <c r="H546" s="14"/>
    </row>
    <row r="547" spans="8:8" x14ac:dyDescent="0.25">
      <c r="H547" s="14"/>
    </row>
  </sheetData>
  <mergeCells count="1">
    <mergeCell ref="H2:H547"/>
  </mergeCells>
  <hyperlinks>
    <hyperlink ref="A2" r:id="rId1"/>
    <hyperlink ref="A3" r:id="rId2"/>
    <hyperlink ref="A21" r:id="rId3" display="Legal Disclaimer:"/>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2665FA9FF0EA488520B29F38683049" ma:contentTypeVersion="0" ma:contentTypeDescription="Create a new document." ma:contentTypeScope="" ma:versionID="e50799d335352c58c965121f097c4404">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C7325-A31F-48E0-87AA-EA2D2B487CCD}">
  <ds:schemaRefs>
    <ds:schemaRef ds:uri="http://schemas.microsoft.com/sharepoint/v3/contenttype/forms"/>
  </ds:schemaRefs>
</ds:datastoreItem>
</file>

<file path=customXml/itemProps2.xml><?xml version="1.0" encoding="utf-8"?>
<ds:datastoreItem xmlns:ds="http://schemas.openxmlformats.org/officeDocument/2006/customXml" ds:itemID="{3917BDE3-F80F-4AD0-B5CF-E2A93F3236EE}">
  <ds:schemaRef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57FA21DC-C056-4F7B-9B16-D44DA01416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Inputs_Summary</vt:lpstr>
      <vt:lpstr>Monthly_Detail</vt:lpstr>
      <vt:lpstr>Loan_Amorization</vt:lpstr>
      <vt:lpstr>Cost_Schedule</vt:lpstr>
      <vt:lpstr>About_Licensing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Szewczyk</dc:creator>
  <cp:lastModifiedBy>Erik Szewczyk</cp:lastModifiedBy>
  <dcterms:created xsi:type="dcterms:W3CDTF">2017-02-26T02:36:57Z</dcterms:created>
  <dcterms:modified xsi:type="dcterms:W3CDTF">2017-06-26T15:38:10Z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0x0101007D2665FA9FF0EA488520B29F38683049</vt:lpwstr>
  </property>
</Properties>
</file>